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sbrooks\report\2025-6\"/>
    </mc:Choice>
  </mc:AlternateContent>
  <xr:revisionPtr revIDLastSave="0" documentId="13_ncr:1_{F133C53D-985A-4178-B5DF-B0CCE73945DB}" xr6:coauthVersionLast="47" xr6:coauthVersionMax="47" xr10:uidLastSave="{00000000-0000-0000-0000-000000000000}"/>
  <bookViews>
    <workbookView xWindow="5628" yWindow="3516" windowWidth="21960" windowHeight="12384" activeTab="5" xr2:uid="{00000000-000D-0000-FFFF-FFFF00000000}"/>
  </bookViews>
  <sheets>
    <sheet name="Sheet1" sheetId="1" r:id="rId1"/>
    <sheet name="Chart1" sheetId="3" r:id="rId2"/>
    <sheet name="rlimitsN=500" sheetId="2" r:id="rId3"/>
    <sheet name="Sheet1 (derate 1e6)" sheetId="7" r:id="rId4"/>
    <sheet name="Sheet1 (derate 1e7)" sheetId="8" r:id="rId5"/>
    <sheet name="Sheet1 (derate 1e8)" sheetId="9" r:id="rId6"/>
    <sheet name="Chart1 (3)" sheetId="4" r:id="rId7"/>
    <sheet name="rlimitsN=500 (0.02,emasp1.9)" sheetId="5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" l="1"/>
  <c r="G30" i="9" s="1"/>
  <c r="B28" i="9"/>
  <c r="B25" i="9"/>
  <c r="B26" i="9" s="1"/>
  <c r="B29" i="9" s="1"/>
  <c r="D21" i="9"/>
  <c r="J19" i="9"/>
  <c r="D19" i="9"/>
  <c r="D20" i="9" s="1"/>
  <c r="P15" i="9"/>
  <c r="J13" i="9"/>
  <c r="J14" i="9" s="1"/>
  <c r="J15" i="9" s="1"/>
  <c r="M11" i="9"/>
  <c r="R10" i="9"/>
  <c r="R11" i="9" s="1"/>
  <c r="P10" i="9"/>
  <c r="P11" i="9" s="1"/>
  <c r="J9" i="9"/>
  <c r="J8" i="9"/>
  <c r="E8" i="9"/>
  <c r="E21" i="9" s="1"/>
  <c r="D8" i="9"/>
  <c r="P7" i="9"/>
  <c r="P4" i="9"/>
  <c r="B4" i="9"/>
  <c r="B5" i="9" s="1"/>
  <c r="C3" i="9"/>
  <c r="J2" i="9"/>
  <c r="D2" i="9"/>
  <c r="C2" i="9"/>
  <c r="E2" i="9" s="1"/>
  <c r="E1" i="9"/>
  <c r="D1" i="9"/>
  <c r="G28" i="8"/>
  <c r="G30" i="8" s="1"/>
  <c r="B28" i="8"/>
  <c r="B25" i="8"/>
  <c r="B26" i="8" s="1"/>
  <c r="B29" i="8" s="1"/>
  <c r="D21" i="8"/>
  <c r="J19" i="8"/>
  <c r="D19" i="8"/>
  <c r="D20" i="8" s="1"/>
  <c r="P15" i="8"/>
  <c r="J13" i="8"/>
  <c r="J14" i="8" s="1"/>
  <c r="J15" i="8" s="1"/>
  <c r="M11" i="8"/>
  <c r="R10" i="8"/>
  <c r="R11" i="8" s="1"/>
  <c r="P10" i="8"/>
  <c r="P11" i="8" s="1"/>
  <c r="J9" i="8"/>
  <c r="J8" i="8"/>
  <c r="E8" i="8"/>
  <c r="P13" i="8" s="1"/>
  <c r="P14" i="8" s="1"/>
  <c r="D8" i="8"/>
  <c r="P7" i="8"/>
  <c r="P4" i="8"/>
  <c r="B4" i="8"/>
  <c r="B5" i="8" s="1"/>
  <c r="C3" i="8"/>
  <c r="J2" i="8"/>
  <c r="D2" i="8"/>
  <c r="C2" i="8"/>
  <c r="E2" i="8" s="1"/>
  <c r="E1" i="8"/>
  <c r="D1" i="8"/>
  <c r="P15" i="1"/>
  <c r="P15" i="7"/>
  <c r="G28" i="7"/>
  <c r="G30" i="7" s="1"/>
  <c r="B28" i="7"/>
  <c r="B25" i="7"/>
  <c r="B26" i="7" s="1"/>
  <c r="B29" i="7" s="1"/>
  <c r="D21" i="7"/>
  <c r="J19" i="7"/>
  <c r="D19" i="7"/>
  <c r="D20" i="7" s="1"/>
  <c r="J13" i="7"/>
  <c r="J14" i="7" s="1"/>
  <c r="J15" i="7" s="1"/>
  <c r="J16" i="7" s="1"/>
  <c r="M11" i="7"/>
  <c r="R10" i="7"/>
  <c r="R11" i="7" s="1"/>
  <c r="P10" i="7"/>
  <c r="P11" i="7" s="1"/>
  <c r="J9" i="7"/>
  <c r="J8" i="7"/>
  <c r="E8" i="7"/>
  <c r="P13" i="7" s="1"/>
  <c r="P14" i="7" s="1"/>
  <c r="D8" i="7"/>
  <c r="P7" i="7"/>
  <c r="P4" i="7"/>
  <c r="B4" i="7"/>
  <c r="B5" i="7" s="1"/>
  <c r="C3" i="7"/>
  <c r="J2" i="7"/>
  <c r="D2" i="7"/>
  <c r="C2" i="7"/>
  <c r="E2" i="7" s="1"/>
  <c r="E1" i="7"/>
  <c r="D1" i="7"/>
  <c r="V33" i="5"/>
  <c r="V32" i="5"/>
  <c r="V30" i="5"/>
  <c r="V29" i="5"/>
  <c r="V28" i="5"/>
  <c r="V23" i="5"/>
  <c r="V22" i="5"/>
  <c r="V21" i="5"/>
  <c r="V25" i="5"/>
  <c r="V27" i="5" s="1"/>
  <c r="T17" i="5"/>
  <c r="T16" i="5"/>
  <c r="T10" i="5"/>
  <c r="T9" i="5"/>
  <c r="T8" i="5"/>
  <c r="B4" i="5"/>
  <c r="C4" i="5" s="1"/>
  <c r="F4" i="5" s="1"/>
  <c r="A4" i="5"/>
  <c r="A5" i="5" s="1"/>
  <c r="A3" i="5"/>
  <c r="B3" i="5" s="1"/>
  <c r="T2" i="5"/>
  <c r="B2" i="5"/>
  <c r="C2" i="5" s="1"/>
  <c r="F2" i="5" s="1"/>
  <c r="D4" i="9" l="1"/>
  <c r="E4" i="9"/>
  <c r="E5" i="9" s="1"/>
  <c r="D9" i="9"/>
  <c r="D4" i="8"/>
  <c r="D5" i="8" s="1"/>
  <c r="C4" i="9"/>
  <c r="C5" i="9" s="1"/>
  <c r="E19" i="9"/>
  <c r="E20" i="9" s="1"/>
  <c r="B7" i="9"/>
  <c r="B6" i="9"/>
  <c r="P13" i="9"/>
  <c r="P14" i="9" s="1"/>
  <c r="E9" i="9"/>
  <c r="D14" i="9"/>
  <c r="C7" i="9"/>
  <c r="C6" i="9"/>
  <c r="E6" i="9"/>
  <c r="E7" i="9"/>
  <c r="C9" i="9"/>
  <c r="C10" i="9" s="1"/>
  <c r="J16" i="9"/>
  <c r="B9" i="9"/>
  <c r="B10" i="9" s="1"/>
  <c r="E4" i="8"/>
  <c r="E5" i="8" s="1"/>
  <c r="E7" i="8" s="1"/>
  <c r="E9" i="8"/>
  <c r="E14" i="8" s="1"/>
  <c r="D9" i="8"/>
  <c r="D14" i="8" s="1"/>
  <c r="E19" i="8"/>
  <c r="E20" i="8" s="1"/>
  <c r="E21" i="8"/>
  <c r="D7" i="8"/>
  <c r="D6" i="8"/>
  <c r="B6" i="8"/>
  <c r="B7" i="8"/>
  <c r="B9" i="8"/>
  <c r="B10" i="8" s="1"/>
  <c r="C9" i="8"/>
  <c r="C10" i="8" s="1"/>
  <c r="J16" i="8"/>
  <c r="C4" i="8"/>
  <c r="C5" i="8" s="1"/>
  <c r="D4" i="7"/>
  <c r="D5" i="7" s="1"/>
  <c r="D7" i="7" s="1"/>
  <c r="E4" i="7"/>
  <c r="E5" i="7" s="1"/>
  <c r="E6" i="7" s="1"/>
  <c r="E9" i="7"/>
  <c r="E14" i="7" s="1"/>
  <c r="C4" i="7"/>
  <c r="C5" i="7" s="1"/>
  <c r="E21" i="7"/>
  <c r="E19" i="7"/>
  <c r="E20" i="7" s="1"/>
  <c r="C7" i="7"/>
  <c r="C6" i="7"/>
  <c r="B7" i="7"/>
  <c r="B6" i="7"/>
  <c r="B9" i="7"/>
  <c r="B10" i="7" s="1"/>
  <c r="C9" i="7"/>
  <c r="C10" i="7" s="1"/>
  <c r="D9" i="7"/>
  <c r="V26" i="5"/>
  <c r="A6" i="5"/>
  <c r="B5" i="5"/>
  <c r="C3" i="5"/>
  <c r="F3" i="5" s="1"/>
  <c r="N3" i="5" s="1"/>
  <c r="D4" i="5"/>
  <c r="E4" i="5" s="1"/>
  <c r="M4" i="5" s="1"/>
  <c r="H2" i="5"/>
  <c r="J2" i="5" s="1"/>
  <c r="N4" i="5"/>
  <c r="Q4" i="5"/>
  <c r="R4" i="5" s="1"/>
  <c r="N2" i="5"/>
  <c r="T18" i="5"/>
  <c r="T19" i="5" s="1"/>
  <c r="D2" i="5"/>
  <c r="E2" i="5" s="1"/>
  <c r="M2" i="5" s="1"/>
  <c r="H4" i="5"/>
  <c r="J4" i="5" s="1"/>
  <c r="H3" i="5"/>
  <c r="J3" i="5" s="1"/>
  <c r="G4" i="5"/>
  <c r="I4" i="5" s="1"/>
  <c r="G2" i="5"/>
  <c r="I2" i="5" s="1"/>
  <c r="Q2" i="5" s="1"/>
  <c r="R2" i="5" s="1"/>
  <c r="D5" i="9" l="1"/>
  <c r="D3" i="9"/>
  <c r="D10" i="9" s="1"/>
  <c r="E14" i="9"/>
  <c r="E3" i="9"/>
  <c r="G3" i="9" s="1"/>
  <c r="D3" i="8"/>
  <c r="D10" i="8" s="1"/>
  <c r="E6" i="8"/>
  <c r="E10" i="9"/>
  <c r="E11" i="9" s="1"/>
  <c r="E15" i="9" s="1"/>
  <c r="E16" i="9" s="1"/>
  <c r="C12" i="9"/>
  <c r="C13" i="9" s="1"/>
  <c r="C11" i="9"/>
  <c r="C15" i="9" s="1"/>
  <c r="C16" i="9" s="1"/>
  <c r="C17" i="9" s="1"/>
  <c r="B12" i="9"/>
  <c r="B13" i="9" s="1"/>
  <c r="B11" i="9"/>
  <c r="B15" i="9" s="1"/>
  <c r="B16" i="9" s="1"/>
  <c r="B17" i="9" s="1"/>
  <c r="E3" i="8"/>
  <c r="D6" i="7"/>
  <c r="C12" i="8"/>
  <c r="C13" i="8" s="1"/>
  <c r="C11" i="8"/>
  <c r="C15" i="8" s="1"/>
  <c r="C16" i="8" s="1"/>
  <c r="C17" i="8" s="1"/>
  <c r="B11" i="8"/>
  <c r="B15" i="8" s="1"/>
  <c r="B16" i="8" s="1"/>
  <c r="B17" i="8" s="1"/>
  <c r="B12" i="8"/>
  <c r="B13" i="8" s="1"/>
  <c r="C6" i="8"/>
  <c r="C7" i="8"/>
  <c r="D12" i="8"/>
  <c r="D13" i="8" s="1"/>
  <c r="D11" i="8"/>
  <c r="D15" i="8" s="1"/>
  <c r="D16" i="8" s="1"/>
  <c r="E7" i="7"/>
  <c r="D3" i="7"/>
  <c r="D10" i="7" s="1"/>
  <c r="E3" i="7"/>
  <c r="G3" i="7" s="1"/>
  <c r="C12" i="7"/>
  <c r="C13" i="7" s="1"/>
  <c r="C11" i="7"/>
  <c r="C15" i="7" s="1"/>
  <c r="C16" i="7" s="1"/>
  <c r="C17" i="7" s="1"/>
  <c r="B11" i="7"/>
  <c r="B15" i="7" s="1"/>
  <c r="B16" i="7" s="1"/>
  <c r="B17" i="7" s="1"/>
  <c r="B12" i="7"/>
  <c r="B13" i="7" s="1"/>
  <c r="D14" i="7"/>
  <c r="D3" i="5"/>
  <c r="E3" i="5" s="1"/>
  <c r="C5" i="5"/>
  <c r="F5" i="5" s="1"/>
  <c r="D5" i="5"/>
  <c r="E5" i="5" s="1"/>
  <c r="B6" i="5"/>
  <c r="A7" i="5"/>
  <c r="E12" i="9" l="1"/>
  <c r="E13" i="9" s="1"/>
  <c r="D11" i="9"/>
  <c r="D15" i="9" s="1"/>
  <c r="D16" i="9" s="1"/>
  <c r="D12" i="9"/>
  <c r="D13" i="9" s="1"/>
  <c r="D7" i="9"/>
  <c r="D6" i="9"/>
  <c r="G16" i="9"/>
  <c r="E22" i="9"/>
  <c r="G5" i="9" s="1"/>
  <c r="E17" i="9"/>
  <c r="R12" i="9"/>
  <c r="M12" i="9"/>
  <c r="P12" i="9"/>
  <c r="E10" i="8"/>
  <c r="G3" i="8"/>
  <c r="D17" i="8"/>
  <c r="D22" i="8"/>
  <c r="D12" i="7"/>
  <c r="D13" i="7" s="1"/>
  <c r="D11" i="7"/>
  <c r="D15" i="7" s="1"/>
  <c r="D16" i="7" s="1"/>
  <c r="D22" i="7" s="1"/>
  <c r="E10" i="7"/>
  <c r="A8" i="5"/>
  <c r="B7" i="5"/>
  <c r="C6" i="5"/>
  <c r="F6" i="5" s="1"/>
  <c r="D6" i="5"/>
  <c r="E6" i="5" s="1"/>
  <c r="M5" i="5"/>
  <c r="G5" i="5"/>
  <c r="I5" i="5" s="1"/>
  <c r="N5" i="5"/>
  <c r="H5" i="5"/>
  <c r="J5" i="5" s="1"/>
  <c r="G3" i="5"/>
  <c r="I3" i="5" s="1"/>
  <c r="Q3" i="5" s="1"/>
  <c r="R3" i="5" s="1"/>
  <c r="M3" i="5"/>
  <c r="D17" i="9" l="1"/>
  <c r="D22" i="9"/>
  <c r="M14" i="9"/>
  <c r="M15" i="9" s="1"/>
  <c r="G17" i="9"/>
  <c r="E11" i="8"/>
  <c r="E15" i="8" s="1"/>
  <c r="E16" i="8" s="1"/>
  <c r="E12" i="8"/>
  <c r="E13" i="8" s="1"/>
  <c r="D17" i="7"/>
  <c r="E12" i="7"/>
  <c r="E13" i="7" s="1"/>
  <c r="E11" i="7"/>
  <c r="E15" i="7" s="1"/>
  <c r="E16" i="7" s="1"/>
  <c r="Q5" i="5"/>
  <c r="R5" i="5" s="1"/>
  <c r="M6" i="5"/>
  <c r="G6" i="5"/>
  <c r="I6" i="5" s="1"/>
  <c r="H6" i="5"/>
  <c r="J6" i="5" s="1"/>
  <c r="N6" i="5"/>
  <c r="C7" i="5"/>
  <c r="F7" i="5" s="1"/>
  <c r="A9" i="5"/>
  <c r="B8" i="5"/>
  <c r="M12" i="8" l="1"/>
  <c r="P12" i="8"/>
  <c r="R12" i="8"/>
  <c r="E22" i="8"/>
  <c r="G5" i="8" s="1"/>
  <c r="E17" i="8"/>
  <c r="G16" i="8"/>
  <c r="E17" i="7"/>
  <c r="G16" i="7"/>
  <c r="E22" i="7"/>
  <c r="G5" i="7" s="1"/>
  <c r="P12" i="7"/>
  <c r="M12" i="7"/>
  <c r="R12" i="7"/>
  <c r="C8" i="5"/>
  <c r="F8" i="5" s="1"/>
  <c r="A10" i="5"/>
  <c r="B9" i="5"/>
  <c r="N7" i="5"/>
  <c r="H7" i="5"/>
  <c r="J7" i="5" s="1"/>
  <c r="D7" i="5"/>
  <c r="E7" i="5" s="1"/>
  <c r="Q6" i="5"/>
  <c r="R6" i="5" s="1"/>
  <c r="M14" i="8" l="1"/>
  <c r="M15" i="8" s="1"/>
  <c r="G17" i="8"/>
  <c r="M14" i="7"/>
  <c r="M15" i="7" s="1"/>
  <c r="G17" i="7"/>
  <c r="C9" i="5"/>
  <c r="F9" i="5" s="1"/>
  <c r="M7" i="5"/>
  <c r="G7" i="5"/>
  <c r="I7" i="5" s="1"/>
  <c r="Q7" i="5" s="1"/>
  <c r="R7" i="5" s="1"/>
  <c r="B10" i="5"/>
  <c r="A11" i="5"/>
  <c r="N8" i="5"/>
  <c r="H8" i="5"/>
  <c r="J8" i="5" s="1"/>
  <c r="D8" i="5"/>
  <c r="E8" i="5" s="1"/>
  <c r="A12" i="5" l="1"/>
  <c r="B11" i="5"/>
  <c r="G8" i="5"/>
  <c r="I8" i="5" s="1"/>
  <c r="Q8" i="5" s="1"/>
  <c r="R8" i="5" s="1"/>
  <c r="M8" i="5"/>
  <c r="C10" i="5"/>
  <c r="F10" i="5" s="1"/>
  <c r="D9" i="5"/>
  <c r="E9" i="5" s="1"/>
  <c r="N9" i="5"/>
  <c r="H9" i="5"/>
  <c r="J9" i="5" s="1"/>
  <c r="H10" i="5" l="1"/>
  <c r="J10" i="5" s="1"/>
  <c r="N10" i="5"/>
  <c r="M9" i="5"/>
  <c r="G9" i="5"/>
  <c r="I9" i="5" s="1"/>
  <c r="Q9" i="5" s="1"/>
  <c r="R9" i="5" s="1"/>
  <c r="D10" i="5"/>
  <c r="E10" i="5" s="1"/>
  <c r="C11" i="5"/>
  <c r="F11" i="5" s="1"/>
  <c r="B12" i="5"/>
  <c r="A13" i="5"/>
  <c r="C12" i="5" l="1"/>
  <c r="F12" i="5" s="1"/>
  <c r="D11" i="5"/>
  <c r="E11" i="5" s="1"/>
  <c r="A14" i="5"/>
  <c r="B13" i="5"/>
  <c r="N11" i="5"/>
  <c r="H11" i="5"/>
  <c r="J11" i="5" s="1"/>
  <c r="M10" i="5"/>
  <c r="G10" i="5"/>
  <c r="I10" i="5" s="1"/>
  <c r="Q10" i="5" s="1"/>
  <c r="R10" i="5" s="1"/>
  <c r="N12" i="5" l="1"/>
  <c r="H12" i="5"/>
  <c r="J12" i="5" s="1"/>
  <c r="C13" i="5"/>
  <c r="F13" i="5" s="1"/>
  <c r="B14" i="5"/>
  <c r="A15" i="5"/>
  <c r="M11" i="5"/>
  <c r="G11" i="5"/>
  <c r="I11" i="5" s="1"/>
  <c r="Q11" i="5" s="1"/>
  <c r="R11" i="5" s="1"/>
  <c r="D12" i="5"/>
  <c r="E12" i="5" s="1"/>
  <c r="M12" i="5" l="1"/>
  <c r="G12" i="5"/>
  <c r="I12" i="5" s="1"/>
  <c r="Q12" i="5" s="1"/>
  <c r="R12" i="5" s="1"/>
  <c r="B15" i="5"/>
  <c r="A16" i="5"/>
  <c r="C14" i="5"/>
  <c r="F14" i="5" s="1"/>
  <c r="N13" i="5"/>
  <c r="H13" i="5"/>
  <c r="J13" i="5" s="1"/>
  <c r="D13" i="5"/>
  <c r="E13" i="5" s="1"/>
  <c r="M13" i="5" l="1"/>
  <c r="G13" i="5"/>
  <c r="I13" i="5" s="1"/>
  <c r="Q13" i="5" s="1"/>
  <c r="R13" i="5" s="1"/>
  <c r="N14" i="5"/>
  <c r="H14" i="5"/>
  <c r="J14" i="5" s="1"/>
  <c r="D14" i="5"/>
  <c r="E14" i="5" s="1"/>
  <c r="A17" i="5"/>
  <c r="B16" i="5"/>
  <c r="C15" i="5"/>
  <c r="F15" i="5" s="1"/>
  <c r="D15" i="5" l="1"/>
  <c r="E15" i="5" s="1"/>
  <c r="B17" i="5"/>
  <c r="A18" i="5"/>
  <c r="N15" i="5"/>
  <c r="H15" i="5"/>
  <c r="J15" i="5" s="1"/>
  <c r="C16" i="5"/>
  <c r="F16" i="5" s="1"/>
  <c r="M14" i="5"/>
  <c r="G14" i="5"/>
  <c r="I14" i="5" s="1"/>
  <c r="Q14" i="5" s="1"/>
  <c r="R14" i="5" s="1"/>
  <c r="H16" i="5" l="1"/>
  <c r="J16" i="5" s="1"/>
  <c r="N16" i="5"/>
  <c r="D16" i="5"/>
  <c r="E16" i="5" s="1"/>
  <c r="A19" i="5"/>
  <c r="B18" i="5"/>
  <c r="C17" i="5"/>
  <c r="F17" i="5" s="1"/>
  <c r="G15" i="5"/>
  <c r="I15" i="5" s="1"/>
  <c r="Q15" i="5" s="1"/>
  <c r="R15" i="5" s="1"/>
  <c r="M15" i="5"/>
  <c r="D17" i="5" l="1"/>
  <c r="E17" i="5" s="1"/>
  <c r="C18" i="5"/>
  <c r="F18" i="5" s="1"/>
  <c r="N17" i="5"/>
  <c r="H17" i="5"/>
  <c r="J17" i="5" s="1"/>
  <c r="B19" i="5"/>
  <c r="A20" i="5"/>
  <c r="M16" i="5"/>
  <c r="G16" i="5"/>
  <c r="I16" i="5" s="1"/>
  <c r="Q16" i="5" s="1"/>
  <c r="R16" i="5" s="1"/>
  <c r="A21" i="5" l="1"/>
  <c r="B20" i="5"/>
  <c r="C19" i="5"/>
  <c r="F19" i="5" s="1"/>
  <c r="D18" i="5"/>
  <c r="E18" i="5" s="1"/>
  <c r="H18" i="5"/>
  <c r="J18" i="5" s="1"/>
  <c r="N18" i="5"/>
  <c r="M17" i="5"/>
  <c r="G17" i="5"/>
  <c r="I17" i="5" s="1"/>
  <c r="Q17" i="5" s="1"/>
  <c r="R17" i="5" s="1"/>
  <c r="M18" i="5" l="1"/>
  <c r="G18" i="5"/>
  <c r="I18" i="5" s="1"/>
  <c r="Q18" i="5" s="1"/>
  <c r="R18" i="5" s="1"/>
  <c r="H19" i="5"/>
  <c r="J19" i="5" s="1"/>
  <c r="N19" i="5"/>
  <c r="D19" i="5"/>
  <c r="E19" i="5" s="1"/>
  <c r="C20" i="5"/>
  <c r="F20" i="5" s="1"/>
  <c r="B21" i="5"/>
  <c r="A22" i="5"/>
  <c r="N20" i="5" l="1"/>
  <c r="H20" i="5"/>
  <c r="J20" i="5" s="1"/>
  <c r="B22" i="5"/>
  <c r="A23" i="5"/>
  <c r="C21" i="5"/>
  <c r="F21" i="5" s="1"/>
  <c r="D20" i="5"/>
  <c r="E20" i="5" s="1"/>
  <c r="G19" i="5"/>
  <c r="I19" i="5" s="1"/>
  <c r="Q19" i="5" s="1"/>
  <c r="R19" i="5" s="1"/>
  <c r="M19" i="5"/>
  <c r="M20" i="5" l="1"/>
  <c r="G20" i="5"/>
  <c r="I20" i="5" s="1"/>
  <c r="Q20" i="5" s="1"/>
  <c r="R20" i="5" s="1"/>
  <c r="N21" i="5"/>
  <c r="H21" i="5"/>
  <c r="J21" i="5" s="1"/>
  <c r="D21" i="5"/>
  <c r="E21" i="5" s="1"/>
  <c r="A24" i="5"/>
  <c r="B23" i="5"/>
  <c r="C22" i="5"/>
  <c r="F22" i="5" s="1"/>
  <c r="C23" i="5" l="1"/>
  <c r="F23" i="5" s="1"/>
  <c r="N22" i="5"/>
  <c r="H22" i="5"/>
  <c r="J22" i="5" s="1"/>
  <c r="D22" i="5"/>
  <c r="E22" i="5" s="1"/>
  <c r="A25" i="5"/>
  <c r="B24" i="5"/>
  <c r="M21" i="5"/>
  <c r="G21" i="5"/>
  <c r="I21" i="5" s="1"/>
  <c r="Q21" i="5" s="1"/>
  <c r="R21" i="5" s="1"/>
  <c r="A26" i="5" l="1"/>
  <c r="B25" i="5"/>
  <c r="N23" i="5"/>
  <c r="H23" i="5"/>
  <c r="J23" i="5" s="1"/>
  <c r="C24" i="5"/>
  <c r="F24" i="5" s="1"/>
  <c r="D24" i="5"/>
  <c r="E24" i="5" s="1"/>
  <c r="M22" i="5"/>
  <c r="G22" i="5"/>
  <c r="I22" i="5" s="1"/>
  <c r="Q22" i="5" s="1"/>
  <c r="R22" i="5" s="1"/>
  <c r="D23" i="5"/>
  <c r="E23" i="5" s="1"/>
  <c r="G24" i="5" l="1"/>
  <c r="I24" i="5" s="1"/>
  <c r="M24" i="5"/>
  <c r="G23" i="5"/>
  <c r="I23" i="5" s="1"/>
  <c r="Q23" i="5" s="1"/>
  <c r="R23" i="5" s="1"/>
  <c r="M23" i="5"/>
  <c r="H24" i="5"/>
  <c r="J24" i="5" s="1"/>
  <c r="N24" i="5"/>
  <c r="C25" i="5"/>
  <c r="F25" i="5" s="1"/>
  <c r="B26" i="5"/>
  <c r="A27" i="5"/>
  <c r="N25" i="5" l="1"/>
  <c r="H25" i="5"/>
  <c r="J25" i="5" s="1"/>
  <c r="D25" i="5"/>
  <c r="E25" i="5" s="1"/>
  <c r="A28" i="5"/>
  <c r="B27" i="5"/>
  <c r="C26" i="5"/>
  <c r="F26" i="5" s="1"/>
  <c r="D26" i="5"/>
  <c r="E26" i="5" s="1"/>
  <c r="Q24" i="5"/>
  <c r="R24" i="5" s="1"/>
  <c r="M26" i="5" l="1"/>
  <c r="G26" i="5"/>
  <c r="I26" i="5" s="1"/>
  <c r="Q26" i="5" s="1"/>
  <c r="R26" i="5" s="1"/>
  <c r="N26" i="5"/>
  <c r="H26" i="5"/>
  <c r="J26" i="5" s="1"/>
  <c r="C27" i="5"/>
  <c r="F27" i="5" s="1"/>
  <c r="B28" i="5"/>
  <c r="A29" i="5"/>
  <c r="G25" i="5"/>
  <c r="I25" i="5" s="1"/>
  <c r="Q25" i="5" s="1"/>
  <c r="R25" i="5" s="1"/>
  <c r="M25" i="5"/>
  <c r="H27" i="5" l="1"/>
  <c r="J27" i="5" s="1"/>
  <c r="N27" i="5"/>
  <c r="A30" i="5"/>
  <c r="B29" i="5"/>
  <c r="C28" i="5"/>
  <c r="F28" i="5" s="1"/>
  <c r="D27" i="5"/>
  <c r="E27" i="5" s="1"/>
  <c r="M27" i="5" l="1"/>
  <c r="G27" i="5"/>
  <c r="I27" i="5" s="1"/>
  <c r="Q27" i="5" s="1"/>
  <c r="R27" i="5" s="1"/>
  <c r="D28" i="5"/>
  <c r="E28" i="5" s="1"/>
  <c r="N28" i="5"/>
  <c r="H28" i="5"/>
  <c r="J28" i="5" s="1"/>
  <c r="C29" i="5"/>
  <c r="F29" i="5" s="1"/>
  <c r="B30" i="5"/>
  <c r="A31" i="5"/>
  <c r="A32" i="5" l="1"/>
  <c r="B31" i="5"/>
  <c r="C30" i="5"/>
  <c r="F30" i="5" s="1"/>
  <c r="D29" i="5"/>
  <c r="E29" i="5" s="1"/>
  <c r="M28" i="5"/>
  <c r="G28" i="5"/>
  <c r="I28" i="5" s="1"/>
  <c r="Q28" i="5" s="1"/>
  <c r="R28" i="5" s="1"/>
  <c r="N29" i="5"/>
  <c r="H29" i="5"/>
  <c r="J29" i="5" s="1"/>
  <c r="M29" i="5" l="1"/>
  <c r="G29" i="5"/>
  <c r="I29" i="5" s="1"/>
  <c r="Q29" i="5" s="1"/>
  <c r="R29" i="5" s="1"/>
  <c r="C31" i="5"/>
  <c r="F31" i="5" s="1"/>
  <c r="D31" i="5"/>
  <c r="E31" i="5" s="1"/>
  <c r="N30" i="5"/>
  <c r="H30" i="5"/>
  <c r="J30" i="5" s="1"/>
  <c r="D30" i="5"/>
  <c r="E30" i="5" s="1"/>
  <c r="A33" i="5"/>
  <c r="B32" i="5"/>
  <c r="C32" i="5" l="1"/>
  <c r="F32" i="5" s="1"/>
  <c r="M30" i="5"/>
  <c r="G30" i="5"/>
  <c r="I30" i="5" s="1"/>
  <c r="Q30" i="5" s="1"/>
  <c r="R30" i="5" s="1"/>
  <c r="A34" i="5"/>
  <c r="B33" i="5"/>
  <c r="M31" i="5"/>
  <c r="G31" i="5"/>
  <c r="I31" i="5" s="1"/>
  <c r="H31" i="5"/>
  <c r="J31" i="5" s="1"/>
  <c r="N31" i="5"/>
  <c r="Q31" i="5" l="1"/>
  <c r="R31" i="5" s="1"/>
  <c r="C33" i="5"/>
  <c r="F33" i="5" s="1"/>
  <c r="D33" i="5"/>
  <c r="E33" i="5" s="1"/>
  <c r="A35" i="5"/>
  <c r="B34" i="5"/>
  <c r="N32" i="5"/>
  <c r="H32" i="5"/>
  <c r="J32" i="5" s="1"/>
  <c r="D32" i="5"/>
  <c r="E32" i="5" s="1"/>
  <c r="G32" i="5" l="1"/>
  <c r="I32" i="5" s="1"/>
  <c r="M32" i="5"/>
  <c r="C34" i="5"/>
  <c r="F34" i="5" s="1"/>
  <c r="H33" i="5"/>
  <c r="J33" i="5" s="1"/>
  <c r="N33" i="5"/>
  <c r="B35" i="5"/>
  <c r="A36" i="5"/>
  <c r="G33" i="5"/>
  <c r="I33" i="5" s="1"/>
  <c r="Q33" i="5" s="1"/>
  <c r="R33" i="5" s="1"/>
  <c r="M33" i="5"/>
  <c r="C35" i="5" l="1"/>
  <c r="F35" i="5" s="1"/>
  <c r="N34" i="5"/>
  <c r="H34" i="5"/>
  <c r="J34" i="5" s="1"/>
  <c r="A37" i="5"/>
  <c r="B36" i="5"/>
  <c r="D34" i="5"/>
  <c r="E34" i="5" s="1"/>
  <c r="Q32" i="5"/>
  <c r="R32" i="5" s="1"/>
  <c r="C36" i="5" l="1"/>
  <c r="F36" i="5" s="1"/>
  <c r="N35" i="5"/>
  <c r="H35" i="5"/>
  <c r="J35" i="5" s="1"/>
  <c r="M34" i="5"/>
  <c r="G34" i="5"/>
  <c r="I34" i="5" s="1"/>
  <c r="Q34" i="5" s="1"/>
  <c r="R34" i="5" s="1"/>
  <c r="A38" i="5"/>
  <c r="B37" i="5"/>
  <c r="D35" i="5"/>
  <c r="E35" i="5" s="1"/>
  <c r="M35" i="5" l="1"/>
  <c r="G35" i="5"/>
  <c r="I35" i="5" s="1"/>
  <c r="Q35" i="5" s="1"/>
  <c r="R35" i="5" s="1"/>
  <c r="B38" i="5"/>
  <c r="A39" i="5"/>
  <c r="C37" i="5"/>
  <c r="F37" i="5" s="1"/>
  <c r="N36" i="5"/>
  <c r="H36" i="5"/>
  <c r="J36" i="5" s="1"/>
  <c r="D36" i="5"/>
  <c r="E36" i="5" s="1"/>
  <c r="M36" i="5" l="1"/>
  <c r="G36" i="5"/>
  <c r="I36" i="5" s="1"/>
  <c r="Q36" i="5" s="1"/>
  <c r="R36" i="5" s="1"/>
  <c r="N37" i="5"/>
  <c r="H37" i="5"/>
  <c r="J37" i="5" s="1"/>
  <c r="D37" i="5"/>
  <c r="E37" i="5" s="1"/>
  <c r="B39" i="5"/>
  <c r="A40" i="5"/>
  <c r="C38" i="5"/>
  <c r="F38" i="5" s="1"/>
  <c r="A41" i="5" l="1"/>
  <c r="B40" i="5"/>
  <c r="H38" i="5"/>
  <c r="J38" i="5" s="1"/>
  <c r="N38" i="5"/>
  <c r="D38" i="5"/>
  <c r="E38" i="5" s="1"/>
  <c r="C39" i="5"/>
  <c r="F39" i="5" s="1"/>
  <c r="M37" i="5"/>
  <c r="G37" i="5"/>
  <c r="I37" i="5" s="1"/>
  <c r="Q37" i="5" s="1"/>
  <c r="R37" i="5" s="1"/>
  <c r="D39" i="5" l="1"/>
  <c r="E39" i="5" s="1"/>
  <c r="C40" i="5"/>
  <c r="F40" i="5" s="1"/>
  <c r="H39" i="5"/>
  <c r="J39" i="5" s="1"/>
  <c r="N39" i="5"/>
  <c r="M38" i="5"/>
  <c r="G38" i="5"/>
  <c r="I38" i="5" s="1"/>
  <c r="Q38" i="5" s="1"/>
  <c r="R38" i="5" s="1"/>
  <c r="A42" i="5"/>
  <c r="B41" i="5"/>
  <c r="N40" i="5" l="1"/>
  <c r="H40" i="5"/>
  <c r="J40" i="5" s="1"/>
  <c r="C41" i="5"/>
  <c r="F41" i="5" s="1"/>
  <c r="B42" i="5"/>
  <c r="A43" i="5"/>
  <c r="D40" i="5"/>
  <c r="E40" i="5" s="1"/>
  <c r="M39" i="5"/>
  <c r="G39" i="5"/>
  <c r="I39" i="5" s="1"/>
  <c r="Q39" i="5" s="1"/>
  <c r="R39" i="5" s="1"/>
  <c r="A44" i="5" l="1"/>
  <c r="B43" i="5"/>
  <c r="M40" i="5"/>
  <c r="G40" i="5"/>
  <c r="I40" i="5" s="1"/>
  <c r="Q40" i="5" s="1"/>
  <c r="R40" i="5" s="1"/>
  <c r="C42" i="5"/>
  <c r="F42" i="5" s="1"/>
  <c r="D42" i="5"/>
  <c r="E42" i="5" s="1"/>
  <c r="H41" i="5"/>
  <c r="J41" i="5" s="1"/>
  <c r="N41" i="5"/>
  <c r="D41" i="5"/>
  <c r="E41" i="5" s="1"/>
  <c r="G42" i="5" l="1"/>
  <c r="I42" i="5" s="1"/>
  <c r="M42" i="5"/>
  <c r="N42" i="5"/>
  <c r="H42" i="5"/>
  <c r="J42" i="5" s="1"/>
  <c r="C43" i="5"/>
  <c r="F43" i="5" s="1"/>
  <c r="G41" i="5"/>
  <c r="I41" i="5" s="1"/>
  <c r="Q41" i="5" s="1"/>
  <c r="R41" i="5" s="1"/>
  <c r="M41" i="5"/>
  <c r="B44" i="5"/>
  <c r="A45" i="5"/>
  <c r="C44" i="5" l="1"/>
  <c r="F44" i="5" s="1"/>
  <c r="H43" i="5"/>
  <c r="J43" i="5" s="1"/>
  <c r="N43" i="5"/>
  <c r="D43" i="5"/>
  <c r="E43" i="5" s="1"/>
  <c r="A46" i="5"/>
  <c r="B45" i="5"/>
  <c r="Q42" i="5"/>
  <c r="R42" i="5" s="1"/>
  <c r="C45" i="5" l="1"/>
  <c r="F45" i="5" s="1"/>
  <c r="B46" i="5"/>
  <c r="A47" i="5"/>
  <c r="N44" i="5"/>
  <c r="H44" i="5"/>
  <c r="J44" i="5" s="1"/>
  <c r="M43" i="5"/>
  <c r="G43" i="5"/>
  <c r="I43" i="5" s="1"/>
  <c r="Q43" i="5" s="1"/>
  <c r="R43" i="5" s="1"/>
  <c r="D44" i="5"/>
  <c r="E44" i="5" s="1"/>
  <c r="M44" i="5" l="1"/>
  <c r="G44" i="5"/>
  <c r="I44" i="5" s="1"/>
  <c r="Q44" i="5" s="1"/>
  <c r="R44" i="5" s="1"/>
  <c r="C46" i="5"/>
  <c r="F46" i="5" s="1"/>
  <c r="A48" i="5"/>
  <c r="B47" i="5"/>
  <c r="H45" i="5"/>
  <c r="J45" i="5" s="1"/>
  <c r="N45" i="5"/>
  <c r="D45" i="5"/>
  <c r="E45" i="5" s="1"/>
  <c r="M45" i="5" l="1"/>
  <c r="G45" i="5"/>
  <c r="I45" i="5" s="1"/>
  <c r="Q45" i="5" s="1"/>
  <c r="R45" i="5" s="1"/>
  <c r="C47" i="5"/>
  <c r="F47" i="5" s="1"/>
  <c r="A49" i="5"/>
  <c r="B48" i="5"/>
  <c r="N46" i="5"/>
  <c r="H46" i="5"/>
  <c r="J46" i="5" s="1"/>
  <c r="D46" i="5"/>
  <c r="E46" i="5" s="1"/>
  <c r="M46" i="5" l="1"/>
  <c r="G46" i="5"/>
  <c r="I46" i="5" s="1"/>
  <c r="Q46" i="5" s="1"/>
  <c r="R46" i="5" s="1"/>
  <c r="C48" i="5"/>
  <c r="F48" i="5" s="1"/>
  <c r="A50" i="5"/>
  <c r="B49" i="5"/>
  <c r="H47" i="5"/>
  <c r="J47" i="5" s="1"/>
  <c r="N47" i="5"/>
  <c r="D47" i="5"/>
  <c r="E47" i="5" s="1"/>
  <c r="M47" i="5" l="1"/>
  <c r="G47" i="5"/>
  <c r="I47" i="5" s="1"/>
  <c r="Q47" i="5" s="1"/>
  <c r="R47" i="5" s="1"/>
  <c r="C49" i="5"/>
  <c r="F49" i="5" s="1"/>
  <c r="A51" i="5"/>
  <c r="B50" i="5"/>
  <c r="N48" i="5"/>
  <c r="H48" i="5"/>
  <c r="J48" i="5" s="1"/>
  <c r="D48" i="5"/>
  <c r="E48" i="5" s="1"/>
  <c r="M48" i="5" l="1"/>
  <c r="G48" i="5"/>
  <c r="I48" i="5" s="1"/>
  <c r="Q48" i="5" s="1"/>
  <c r="R48" i="5" s="1"/>
  <c r="B51" i="5"/>
  <c r="A52" i="5"/>
  <c r="D49" i="5"/>
  <c r="E49" i="5" s="1"/>
  <c r="C50" i="5"/>
  <c r="F50" i="5" s="1"/>
  <c r="H49" i="5"/>
  <c r="J49" i="5" s="1"/>
  <c r="N49" i="5"/>
  <c r="H50" i="5" l="1"/>
  <c r="J50" i="5" s="1"/>
  <c r="N50" i="5"/>
  <c r="D50" i="5"/>
  <c r="E50" i="5" s="1"/>
  <c r="M49" i="5"/>
  <c r="G49" i="5"/>
  <c r="I49" i="5" s="1"/>
  <c r="Q49" i="5" s="1"/>
  <c r="R49" i="5" s="1"/>
  <c r="A53" i="5"/>
  <c r="B52" i="5"/>
  <c r="C51" i="5"/>
  <c r="F51" i="5" s="1"/>
  <c r="D51" i="5" l="1"/>
  <c r="E51" i="5" s="1"/>
  <c r="M50" i="5"/>
  <c r="G50" i="5"/>
  <c r="I50" i="5" s="1"/>
  <c r="Q50" i="5" s="1"/>
  <c r="R50" i="5" s="1"/>
  <c r="N51" i="5"/>
  <c r="H51" i="5"/>
  <c r="J51" i="5" s="1"/>
  <c r="C52" i="5"/>
  <c r="F52" i="5" s="1"/>
  <c r="B53" i="5"/>
  <c r="A54" i="5"/>
  <c r="A55" i="5" l="1"/>
  <c r="B54" i="5"/>
  <c r="D52" i="5"/>
  <c r="E52" i="5" s="1"/>
  <c r="C53" i="5"/>
  <c r="F53" i="5" s="1"/>
  <c r="H52" i="5"/>
  <c r="J52" i="5" s="1"/>
  <c r="N52" i="5"/>
  <c r="G51" i="5"/>
  <c r="I51" i="5" s="1"/>
  <c r="Q51" i="5" s="1"/>
  <c r="R51" i="5" s="1"/>
  <c r="M51" i="5"/>
  <c r="N53" i="5" l="1"/>
  <c r="H53" i="5"/>
  <c r="J53" i="5" s="1"/>
  <c r="C54" i="5"/>
  <c r="F54" i="5" s="1"/>
  <c r="D53" i="5"/>
  <c r="E53" i="5" s="1"/>
  <c r="M52" i="5"/>
  <c r="G52" i="5"/>
  <c r="I52" i="5" s="1"/>
  <c r="Q52" i="5" s="1"/>
  <c r="R52" i="5" s="1"/>
  <c r="B55" i="5"/>
  <c r="A56" i="5"/>
  <c r="A57" i="5" l="1"/>
  <c r="B56" i="5"/>
  <c r="C55" i="5"/>
  <c r="F55" i="5" s="1"/>
  <c r="M53" i="5"/>
  <c r="G53" i="5"/>
  <c r="I53" i="5" s="1"/>
  <c r="Q53" i="5" s="1"/>
  <c r="R53" i="5" s="1"/>
  <c r="H54" i="5"/>
  <c r="J54" i="5" s="1"/>
  <c r="N54" i="5"/>
  <c r="D54" i="5"/>
  <c r="E54" i="5" s="1"/>
  <c r="M54" i="5" l="1"/>
  <c r="G54" i="5"/>
  <c r="I54" i="5" s="1"/>
  <c r="N55" i="5"/>
  <c r="H55" i="5"/>
  <c r="J55" i="5" s="1"/>
  <c r="D55" i="5"/>
  <c r="E55" i="5" s="1"/>
  <c r="C56" i="5"/>
  <c r="F56" i="5" s="1"/>
  <c r="D56" i="5"/>
  <c r="E56" i="5" s="1"/>
  <c r="A58" i="5"/>
  <c r="B57" i="5"/>
  <c r="M56" i="5" l="1"/>
  <c r="G56" i="5"/>
  <c r="I56" i="5" s="1"/>
  <c r="B58" i="5"/>
  <c r="A59" i="5"/>
  <c r="C57" i="5"/>
  <c r="F57" i="5" s="1"/>
  <c r="N56" i="5"/>
  <c r="H56" i="5"/>
  <c r="J56" i="5" s="1"/>
  <c r="M55" i="5"/>
  <c r="G55" i="5"/>
  <c r="I55" i="5" s="1"/>
  <c r="Q55" i="5" s="1"/>
  <c r="R55" i="5" s="1"/>
  <c r="Q54" i="5"/>
  <c r="R54" i="5" s="1"/>
  <c r="N57" i="5" l="1"/>
  <c r="H57" i="5"/>
  <c r="J57" i="5" s="1"/>
  <c r="D57" i="5"/>
  <c r="E57" i="5" s="1"/>
  <c r="C58" i="5"/>
  <c r="F58" i="5" s="1"/>
  <c r="D58" i="5"/>
  <c r="E58" i="5" s="1"/>
  <c r="A60" i="5"/>
  <c r="B59" i="5"/>
  <c r="Q56" i="5"/>
  <c r="R56" i="5" s="1"/>
  <c r="G58" i="5" l="1"/>
  <c r="M58" i="5"/>
  <c r="C59" i="5"/>
  <c r="F59" i="5" s="1"/>
  <c r="B60" i="5"/>
  <c r="A61" i="5"/>
  <c r="H58" i="5"/>
  <c r="N58" i="5"/>
  <c r="M57" i="5"/>
  <c r="G57" i="5"/>
  <c r="I57" i="5" s="1"/>
  <c r="Q57" i="5" s="1"/>
  <c r="R57" i="5" s="1"/>
  <c r="J58" i="5" l="1"/>
  <c r="L58" i="5"/>
  <c r="D59" i="5"/>
  <c r="E59" i="5" s="1"/>
  <c r="H59" i="5"/>
  <c r="N59" i="5"/>
  <c r="A62" i="5"/>
  <c r="B61" i="5"/>
  <c r="C60" i="5"/>
  <c r="F60" i="5" s="1"/>
  <c r="I58" i="5"/>
  <c r="Q58" i="5" s="1"/>
  <c r="R58" i="5" s="1"/>
  <c r="K58" i="5"/>
  <c r="B62" i="5" l="1"/>
  <c r="A63" i="5"/>
  <c r="H60" i="5"/>
  <c r="N60" i="5"/>
  <c r="L59" i="5"/>
  <c r="J59" i="5"/>
  <c r="D60" i="5"/>
  <c r="E60" i="5" s="1"/>
  <c r="C61" i="5"/>
  <c r="F61" i="5" s="1"/>
  <c r="G59" i="5"/>
  <c r="M59" i="5"/>
  <c r="K59" i="5" l="1"/>
  <c r="I59" i="5"/>
  <c r="Q59" i="5" s="1"/>
  <c r="R59" i="5" s="1"/>
  <c r="G60" i="5"/>
  <c r="M60" i="5"/>
  <c r="D61" i="5"/>
  <c r="E61" i="5" s="1"/>
  <c r="A64" i="5"/>
  <c r="B63" i="5"/>
  <c r="N61" i="5"/>
  <c r="H61" i="5"/>
  <c r="J60" i="5"/>
  <c r="L60" i="5"/>
  <c r="C62" i="5"/>
  <c r="F62" i="5" s="1"/>
  <c r="D62" i="5" l="1"/>
  <c r="E62" i="5" s="1"/>
  <c r="J61" i="5"/>
  <c r="L61" i="5"/>
  <c r="C63" i="5"/>
  <c r="F63" i="5" s="1"/>
  <c r="I60" i="5"/>
  <c r="Q60" i="5" s="1"/>
  <c r="R60" i="5" s="1"/>
  <c r="K60" i="5"/>
  <c r="B64" i="5"/>
  <c r="A65" i="5"/>
  <c r="H62" i="5"/>
  <c r="N62" i="5"/>
  <c r="G61" i="5"/>
  <c r="M61" i="5"/>
  <c r="J62" i="5" l="1"/>
  <c r="L62" i="5"/>
  <c r="I61" i="5"/>
  <c r="Q61" i="5" s="1"/>
  <c r="R61" i="5" s="1"/>
  <c r="K61" i="5"/>
  <c r="A66" i="5"/>
  <c r="B65" i="5"/>
  <c r="C64" i="5"/>
  <c r="F64" i="5" s="1"/>
  <c r="N63" i="5"/>
  <c r="H63" i="5"/>
  <c r="D63" i="5"/>
  <c r="E63" i="5" s="1"/>
  <c r="G62" i="5"/>
  <c r="M62" i="5"/>
  <c r="M63" i="5" l="1"/>
  <c r="G63" i="5"/>
  <c r="L63" i="5"/>
  <c r="J63" i="5"/>
  <c r="D64" i="5"/>
  <c r="E64" i="5" s="1"/>
  <c r="C65" i="5"/>
  <c r="F65" i="5" s="1"/>
  <c r="I62" i="5"/>
  <c r="Q62" i="5" s="1"/>
  <c r="R62" i="5" s="1"/>
  <c r="K62" i="5"/>
  <c r="H64" i="5"/>
  <c r="N64" i="5"/>
  <c r="B66" i="5"/>
  <c r="A67" i="5"/>
  <c r="C66" i="5" l="1"/>
  <c r="F66" i="5" s="1"/>
  <c r="D66" i="5"/>
  <c r="E66" i="5" s="1"/>
  <c r="J64" i="5"/>
  <c r="L64" i="5"/>
  <c r="G64" i="5"/>
  <c r="M64" i="5"/>
  <c r="I63" i="5"/>
  <c r="Q63" i="5" s="1"/>
  <c r="R63" i="5" s="1"/>
  <c r="K63" i="5"/>
  <c r="A68" i="5"/>
  <c r="B67" i="5"/>
  <c r="N65" i="5"/>
  <c r="H65" i="5"/>
  <c r="D65" i="5"/>
  <c r="E65" i="5" s="1"/>
  <c r="G65" i="5" l="1"/>
  <c r="M65" i="5"/>
  <c r="B68" i="5"/>
  <c r="A69" i="5"/>
  <c r="L65" i="5"/>
  <c r="J65" i="5"/>
  <c r="C67" i="5"/>
  <c r="F67" i="5" s="1"/>
  <c r="I64" i="5"/>
  <c r="Q64" i="5" s="1"/>
  <c r="R64" i="5" s="1"/>
  <c r="K64" i="5"/>
  <c r="M66" i="5"/>
  <c r="G66" i="5"/>
  <c r="H66" i="5"/>
  <c r="N66" i="5"/>
  <c r="I66" i="5" l="1"/>
  <c r="K66" i="5"/>
  <c r="J66" i="5"/>
  <c r="L66" i="5"/>
  <c r="N67" i="5"/>
  <c r="H67" i="5"/>
  <c r="D67" i="5"/>
  <c r="E67" i="5" s="1"/>
  <c r="A70" i="5"/>
  <c r="B69" i="5"/>
  <c r="C68" i="5"/>
  <c r="F68" i="5" s="1"/>
  <c r="I65" i="5"/>
  <c r="Q65" i="5" s="1"/>
  <c r="R65" i="5" s="1"/>
  <c r="K65" i="5"/>
  <c r="C69" i="5" l="1"/>
  <c r="F69" i="5" s="1"/>
  <c r="D68" i="5"/>
  <c r="E68" i="5" s="1"/>
  <c r="J67" i="5"/>
  <c r="L67" i="5"/>
  <c r="H68" i="5"/>
  <c r="N68" i="5"/>
  <c r="B70" i="5"/>
  <c r="A71" i="5"/>
  <c r="M67" i="5"/>
  <c r="G67" i="5"/>
  <c r="Q66" i="5"/>
  <c r="R66" i="5" s="1"/>
  <c r="K67" i="5" l="1"/>
  <c r="I67" i="5"/>
  <c r="Q67" i="5" s="1"/>
  <c r="R67" i="5" s="1"/>
  <c r="C70" i="5"/>
  <c r="F70" i="5" s="1"/>
  <c r="G68" i="5"/>
  <c r="M68" i="5"/>
  <c r="J68" i="5"/>
  <c r="L68" i="5"/>
  <c r="N69" i="5"/>
  <c r="H69" i="5"/>
  <c r="A72" i="5"/>
  <c r="B71" i="5"/>
  <c r="D69" i="5"/>
  <c r="E69" i="5" s="1"/>
  <c r="M69" i="5" l="1"/>
  <c r="G69" i="5"/>
  <c r="B72" i="5"/>
  <c r="A73" i="5"/>
  <c r="N70" i="5"/>
  <c r="H70" i="5"/>
  <c r="J69" i="5"/>
  <c r="L69" i="5"/>
  <c r="C71" i="5"/>
  <c r="F71" i="5" s="1"/>
  <c r="I68" i="5"/>
  <c r="Q68" i="5" s="1"/>
  <c r="R68" i="5" s="1"/>
  <c r="K68" i="5"/>
  <c r="D70" i="5"/>
  <c r="E70" i="5" s="1"/>
  <c r="G70" i="5" l="1"/>
  <c r="M70" i="5"/>
  <c r="A74" i="5"/>
  <c r="B73" i="5"/>
  <c r="N71" i="5"/>
  <c r="H71" i="5"/>
  <c r="D71" i="5"/>
  <c r="E71" i="5" s="1"/>
  <c r="J70" i="5"/>
  <c r="L70" i="5"/>
  <c r="C72" i="5"/>
  <c r="F72" i="5" s="1"/>
  <c r="I69" i="5"/>
  <c r="Q69" i="5" s="1"/>
  <c r="R69" i="5" s="1"/>
  <c r="K69" i="5"/>
  <c r="N72" i="5" l="1"/>
  <c r="H72" i="5"/>
  <c r="B74" i="5"/>
  <c r="A75" i="5"/>
  <c r="D72" i="5"/>
  <c r="E72" i="5" s="1"/>
  <c r="J71" i="5"/>
  <c r="L71" i="5"/>
  <c r="M71" i="5"/>
  <c r="G71" i="5"/>
  <c r="C73" i="5"/>
  <c r="F73" i="5" s="1"/>
  <c r="I70" i="5"/>
  <c r="Q70" i="5" s="1"/>
  <c r="R70" i="5" s="1"/>
  <c r="K70" i="5"/>
  <c r="N73" i="5" l="1"/>
  <c r="H73" i="5"/>
  <c r="I71" i="5"/>
  <c r="Q71" i="5" s="1"/>
  <c r="R71" i="5" s="1"/>
  <c r="K71" i="5"/>
  <c r="C74" i="5"/>
  <c r="F74" i="5" s="1"/>
  <c r="D73" i="5"/>
  <c r="E73" i="5" s="1"/>
  <c r="M72" i="5"/>
  <c r="G72" i="5"/>
  <c r="J72" i="5"/>
  <c r="L72" i="5"/>
  <c r="A76" i="5"/>
  <c r="B75" i="5"/>
  <c r="M73" i="5" l="1"/>
  <c r="G73" i="5"/>
  <c r="B76" i="5"/>
  <c r="A77" i="5"/>
  <c r="I72" i="5"/>
  <c r="Q72" i="5" s="1"/>
  <c r="R72" i="5" s="1"/>
  <c r="K72" i="5"/>
  <c r="D74" i="5"/>
  <c r="E74" i="5" s="1"/>
  <c r="J73" i="5"/>
  <c r="L73" i="5"/>
  <c r="C75" i="5"/>
  <c r="F75" i="5" s="1"/>
  <c r="N74" i="5"/>
  <c r="H74" i="5"/>
  <c r="J74" i="5" l="1"/>
  <c r="L74" i="5"/>
  <c r="D75" i="5"/>
  <c r="E75" i="5" s="1"/>
  <c r="M74" i="5"/>
  <c r="G74" i="5"/>
  <c r="N75" i="5"/>
  <c r="H75" i="5"/>
  <c r="K73" i="5"/>
  <c r="I73" i="5"/>
  <c r="Q73" i="5" s="1"/>
  <c r="R73" i="5" s="1"/>
  <c r="A78" i="5"/>
  <c r="B77" i="5"/>
  <c r="C76" i="5"/>
  <c r="F76" i="5" s="1"/>
  <c r="D76" i="5" l="1"/>
  <c r="E76" i="5" s="1"/>
  <c r="C77" i="5"/>
  <c r="F77" i="5" s="1"/>
  <c r="I74" i="5"/>
  <c r="Q74" i="5" s="1"/>
  <c r="R74" i="5" s="1"/>
  <c r="K74" i="5"/>
  <c r="N76" i="5"/>
  <c r="H76" i="5"/>
  <c r="B78" i="5"/>
  <c r="A79" i="5"/>
  <c r="J75" i="5"/>
  <c r="L75" i="5"/>
  <c r="M75" i="5"/>
  <c r="G75" i="5"/>
  <c r="J76" i="5" l="1"/>
  <c r="L76" i="5"/>
  <c r="I75" i="5"/>
  <c r="Q75" i="5" s="1"/>
  <c r="R75" i="5" s="1"/>
  <c r="K75" i="5"/>
  <c r="A80" i="5"/>
  <c r="B79" i="5"/>
  <c r="C78" i="5"/>
  <c r="F78" i="5" s="1"/>
  <c r="D77" i="5"/>
  <c r="E77" i="5" s="1"/>
  <c r="N77" i="5"/>
  <c r="H77" i="5"/>
  <c r="M76" i="5"/>
  <c r="G76" i="5"/>
  <c r="C79" i="5" l="1"/>
  <c r="F79" i="5" s="1"/>
  <c r="J77" i="5"/>
  <c r="L77" i="5"/>
  <c r="N78" i="5"/>
  <c r="H78" i="5"/>
  <c r="B80" i="5"/>
  <c r="A81" i="5"/>
  <c r="I76" i="5"/>
  <c r="Q76" i="5" s="1"/>
  <c r="R76" i="5" s="1"/>
  <c r="K76" i="5"/>
  <c r="M77" i="5"/>
  <c r="G77" i="5"/>
  <c r="D78" i="5"/>
  <c r="E78" i="5" s="1"/>
  <c r="M78" i="5" l="1"/>
  <c r="G78" i="5"/>
  <c r="C80" i="5"/>
  <c r="F80" i="5" s="1"/>
  <c r="N79" i="5"/>
  <c r="H79" i="5"/>
  <c r="K77" i="5"/>
  <c r="I77" i="5"/>
  <c r="Q77" i="5" s="1"/>
  <c r="R77" i="5" s="1"/>
  <c r="A82" i="5"/>
  <c r="B81" i="5"/>
  <c r="J78" i="5"/>
  <c r="L78" i="5"/>
  <c r="D79" i="5"/>
  <c r="E79" i="5" s="1"/>
  <c r="M79" i="5" l="1"/>
  <c r="G79" i="5"/>
  <c r="C81" i="5"/>
  <c r="F81" i="5" s="1"/>
  <c r="N80" i="5"/>
  <c r="H80" i="5"/>
  <c r="J79" i="5"/>
  <c r="L79" i="5"/>
  <c r="I78" i="5"/>
  <c r="Q78" i="5" s="1"/>
  <c r="R78" i="5" s="1"/>
  <c r="K78" i="5"/>
  <c r="B82" i="5"/>
  <c r="A83" i="5"/>
  <c r="D80" i="5"/>
  <c r="E80" i="5" s="1"/>
  <c r="M80" i="5" l="1"/>
  <c r="G80" i="5"/>
  <c r="C82" i="5"/>
  <c r="F82" i="5" s="1"/>
  <c r="D81" i="5"/>
  <c r="E81" i="5" s="1"/>
  <c r="A84" i="5"/>
  <c r="B83" i="5"/>
  <c r="J80" i="5"/>
  <c r="L80" i="5"/>
  <c r="N81" i="5"/>
  <c r="H81" i="5"/>
  <c r="I79" i="5"/>
  <c r="Q79" i="5" s="1"/>
  <c r="R79" i="5" s="1"/>
  <c r="K79" i="5"/>
  <c r="J81" i="5" l="1"/>
  <c r="L81" i="5"/>
  <c r="C83" i="5"/>
  <c r="F83" i="5" s="1"/>
  <c r="M81" i="5"/>
  <c r="G81" i="5"/>
  <c r="D82" i="5"/>
  <c r="E82" i="5" s="1"/>
  <c r="I80" i="5"/>
  <c r="Q80" i="5" s="1"/>
  <c r="R80" i="5" s="1"/>
  <c r="K80" i="5"/>
  <c r="B84" i="5"/>
  <c r="A85" i="5"/>
  <c r="N82" i="5"/>
  <c r="H82" i="5"/>
  <c r="A86" i="5" l="1"/>
  <c r="B85" i="5"/>
  <c r="C84" i="5"/>
  <c r="F84" i="5" s="1"/>
  <c r="D84" i="5"/>
  <c r="E84" i="5" s="1"/>
  <c r="K81" i="5"/>
  <c r="I81" i="5"/>
  <c r="Q81" i="5" s="1"/>
  <c r="R81" i="5" s="1"/>
  <c r="J82" i="5"/>
  <c r="L82" i="5"/>
  <c r="M82" i="5"/>
  <c r="G82" i="5"/>
  <c r="N83" i="5"/>
  <c r="H83" i="5"/>
  <c r="D83" i="5"/>
  <c r="E83" i="5" s="1"/>
  <c r="M83" i="5" l="1"/>
  <c r="G83" i="5"/>
  <c r="C85" i="5"/>
  <c r="F85" i="5" s="1"/>
  <c r="J83" i="5"/>
  <c r="L83" i="5"/>
  <c r="I82" i="5"/>
  <c r="Q82" i="5" s="1"/>
  <c r="R82" i="5" s="1"/>
  <c r="K82" i="5"/>
  <c r="M84" i="5"/>
  <c r="Q84" i="5" s="1"/>
  <c r="R84" i="5" s="1"/>
  <c r="G84" i="5"/>
  <c r="K84" i="5" s="1"/>
  <c r="N84" i="5"/>
  <c r="H84" i="5"/>
  <c r="L84" i="5" s="1"/>
  <c r="B86" i="5"/>
  <c r="A87" i="5"/>
  <c r="A88" i="5" l="1"/>
  <c r="B87" i="5"/>
  <c r="C86" i="5"/>
  <c r="F86" i="5" s="1"/>
  <c r="N85" i="5"/>
  <c r="H85" i="5"/>
  <c r="L85" i="5" s="1"/>
  <c r="I83" i="5"/>
  <c r="Q83" i="5" s="1"/>
  <c r="R83" i="5" s="1"/>
  <c r="K83" i="5"/>
  <c r="D85" i="5"/>
  <c r="E85" i="5" s="1"/>
  <c r="C87" i="5" l="1"/>
  <c r="F87" i="5" s="1"/>
  <c r="M85" i="5"/>
  <c r="Q85" i="5" s="1"/>
  <c r="R85" i="5" s="1"/>
  <c r="G85" i="5"/>
  <c r="K85" i="5" s="1"/>
  <c r="N86" i="5"/>
  <c r="H86" i="5"/>
  <c r="L86" i="5" s="1"/>
  <c r="D86" i="5"/>
  <c r="E86" i="5" s="1"/>
  <c r="B88" i="5"/>
  <c r="A89" i="5"/>
  <c r="A90" i="5" l="1"/>
  <c r="B89" i="5"/>
  <c r="C88" i="5"/>
  <c r="F88" i="5" s="1"/>
  <c r="G86" i="5"/>
  <c r="K86" i="5" s="1"/>
  <c r="M86" i="5"/>
  <c r="Q86" i="5" s="1"/>
  <c r="R86" i="5" s="1"/>
  <c r="H87" i="5"/>
  <c r="L87" i="5" s="1"/>
  <c r="N87" i="5"/>
  <c r="D87" i="5"/>
  <c r="E87" i="5" s="1"/>
  <c r="M87" i="5" l="1"/>
  <c r="Q87" i="5" s="1"/>
  <c r="R87" i="5" s="1"/>
  <c r="G87" i="5"/>
  <c r="K87" i="5" s="1"/>
  <c r="C89" i="5"/>
  <c r="F89" i="5" s="1"/>
  <c r="N88" i="5"/>
  <c r="H88" i="5"/>
  <c r="L88" i="5" s="1"/>
  <c r="D88" i="5"/>
  <c r="E88" i="5" s="1"/>
  <c r="B90" i="5"/>
  <c r="A91" i="5"/>
  <c r="N89" i="5" l="1"/>
  <c r="H89" i="5"/>
  <c r="L89" i="5" s="1"/>
  <c r="A92" i="5"/>
  <c r="B91" i="5"/>
  <c r="M88" i="5"/>
  <c r="Q88" i="5" s="1"/>
  <c r="R88" i="5" s="1"/>
  <c r="G88" i="5"/>
  <c r="K88" i="5" s="1"/>
  <c r="D89" i="5"/>
  <c r="E89" i="5" s="1"/>
  <c r="C90" i="5"/>
  <c r="F90" i="5" s="1"/>
  <c r="D90" i="5" l="1"/>
  <c r="E90" i="5" s="1"/>
  <c r="M89" i="5"/>
  <c r="Q89" i="5" s="1"/>
  <c r="R89" i="5" s="1"/>
  <c r="G89" i="5"/>
  <c r="K89" i="5" s="1"/>
  <c r="N90" i="5"/>
  <c r="H90" i="5"/>
  <c r="L90" i="5" s="1"/>
  <c r="C91" i="5"/>
  <c r="F91" i="5" s="1"/>
  <c r="A93" i="5"/>
  <c r="B92" i="5"/>
  <c r="H91" i="5" l="1"/>
  <c r="L91" i="5" s="1"/>
  <c r="N91" i="5"/>
  <c r="D91" i="5"/>
  <c r="E91" i="5" s="1"/>
  <c r="C92" i="5"/>
  <c r="F92" i="5" s="1"/>
  <c r="B93" i="5"/>
  <c r="A94" i="5"/>
  <c r="G90" i="5"/>
  <c r="K90" i="5" s="1"/>
  <c r="M90" i="5"/>
  <c r="Q90" i="5" s="1"/>
  <c r="R90" i="5" s="1"/>
  <c r="A95" i="5" l="1"/>
  <c r="B94" i="5"/>
  <c r="M91" i="5"/>
  <c r="Q91" i="5" s="1"/>
  <c r="R91" i="5" s="1"/>
  <c r="G91" i="5"/>
  <c r="K91" i="5" s="1"/>
  <c r="C93" i="5"/>
  <c r="F93" i="5" s="1"/>
  <c r="D92" i="5"/>
  <c r="E92" i="5" s="1"/>
  <c r="N92" i="5"/>
  <c r="H92" i="5"/>
  <c r="L92" i="5" s="1"/>
  <c r="D93" i="5" l="1"/>
  <c r="E93" i="5" s="1"/>
  <c r="M92" i="5"/>
  <c r="Q92" i="5" s="1"/>
  <c r="R92" i="5" s="1"/>
  <c r="G92" i="5"/>
  <c r="K92" i="5" s="1"/>
  <c r="H93" i="5"/>
  <c r="L93" i="5" s="1"/>
  <c r="N93" i="5"/>
  <c r="C94" i="5"/>
  <c r="F94" i="5" s="1"/>
  <c r="B95" i="5"/>
  <c r="A96" i="5"/>
  <c r="A97" i="5" l="1"/>
  <c r="B96" i="5"/>
  <c r="D94" i="5"/>
  <c r="E94" i="5" s="1"/>
  <c r="C95" i="5"/>
  <c r="F95" i="5" s="1"/>
  <c r="H94" i="5"/>
  <c r="L94" i="5" s="1"/>
  <c r="N94" i="5"/>
  <c r="M93" i="5"/>
  <c r="Q93" i="5" s="1"/>
  <c r="R93" i="5" s="1"/>
  <c r="G93" i="5"/>
  <c r="K93" i="5" s="1"/>
  <c r="C96" i="5" l="1"/>
  <c r="F96" i="5" s="1"/>
  <c r="N95" i="5"/>
  <c r="H95" i="5"/>
  <c r="L95" i="5" s="1"/>
  <c r="D95" i="5"/>
  <c r="E95" i="5" s="1"/>
  <c r="M94" i="5"/>
  <c r="Q94" i="5" s="1"/>
  <c r="R94" i="5" s="1"/>
  <c r="G94" i="5"/>
  <c r="K94" i="5" s="1"/>
  <c r="B97" i="5"/>
  <c r="A98" i="5"/>
  <c r="H96" i="5" l="1"/>
  <c r="L96" i="5" s="1"/>
  <c r="N96" i="5"/>
  <c r="A99" i="5"/>
  <c r="B98" i="5"/>
  <c r="C97" i="5"/>
  <c r="F97" i="5" s="1"/>
  <c r="M95" i="5"/>
  <c r="Q95" i="5" s="1"/>
  <c r="R95" i="5" s="1"/>
  <c r="G95" i="5"/>
  <c r="K95" i="5" s="1"/>
  <c r="D96" i="5"/>
  <c r="E96" i="5" s="1"/>
  <c r="M96" i="5" l="1"/>
  <c r="Q96" i="5" s="1"/>
  <c r="R96" i="5" s="1"/>
  <c r="G96" i="5"/>
  <c r="K96" i="5" s="1"/>
  <c r="H97" i="5"/>
  <c r="L97" i="5" s="1"/>
  <c r="N97" i="5"/>
  <c r="C98" i="5"/>
  <c r="F98" i="5" s="1"/>
  <c r="D97" i="5"/>
  <c r="E97" i="5" s="1"/>
  <c r="A100" i="5"/>
  <c r="B99" i="5"/>
  <c r="C99" i="5" l="1"/>
  <c r="F99" i="5" s="1"/>
  <c r="B100" i="5"/>
  <c r="A101" i="5"/>
  <c r="D98" i="5"/>
  <c r="E98" i="5" s="1"/>
  <c r="N98" i="5"/>
  <c r="H98" i="5"/>
  <c r="L98" i="5" s="1"/>
  <c r="M97" i="5"/>
  <c r="Q97" i="5" s="1"/>
  <c r="R97" i="5" s="1"/>
  <c r="G97" i="5"/>
  <c r="K97" i="5" s="1"/>
  <c r="M98" i="5" l="1"/>
  <c r="Q98" i="5" s="1"/>
  <c r="R98" i="5" s="1"/>
  <c r="G98" i="5"/>
  <c r="K98" i="5" s="1"/>
  <c r="N99" i="5"/>
  <c r="H99" i="5"/>
  <c r="L99" i="5" s="1"/>
  <c r="A102" i="5"/>
  <c r="B101" i="5"/>
  <c r="C100" i="5"/>
  <c r="F100" i="5" s="1"/>
  <c r="D99" i="5"/>
  <c r="E99" i="5" s="1"/>
  <c r="N100" i="5" l="1"/>
  <c r="H100" i="5"/>
  <c r="L100" i="5" s="1"/>
  <c r="B102" i="5"/>
  <c r="A103" i="5"/>
  <c r="M99" i="5"/>
  <c r="Q99" i="5" s="1"/>
  <c r="R99" i="5" s="1"/>
  <c r="G99" i="5"/>
  <c r="K99" i="5" s="1"/>
  <c r="C101" i="5"/>
  <c r="F101" i="5" s="1"/>
  <c r="D100" i="5"/>
  <c r="E100" i="5" s="1"/>
  <c r="M100" i="5" l="1"/>
  <c r="Q100" i="5" s="1"/>
  <c r="R100" i="5" s="1"/>
  <c r="G100" i="5"/>
  <c r="K100" i="5" s="1"/>
  <c r="D101" i="5"/>
  <c r="E101" i="5" s="1"/>
  <c r="H101" i="5"/>
  <c r="L101" i="5" s="1"/>
  <c r="N101" i="5"/>
  <c r="C102" i="5"/>
  <c r="F102" i="5" s="1"/>
  <c r="A104" i="5"/>
  <c r="B103" i="5"/>
  <c r="C103" i="5" l="1"/>
  <c r="F103" i="5" s="1"/>
  <c r="D102" i="5"/>
  <c r="E102" i="5" s="1"/>
  <c r="N102" i="5"/>
  <c r="H102" i="5"/>
  <c r="L102" i="5" s="1"/>
  <c r="B104" i="5"/>
  <c r="A105" i="5"/>
  <c r="M101" i="5"/>
  <c r="Q101" i="5" s="1"/>
  <c r="R101" i="5" s="1"/>
  <c r="G101" i="5"/>
  <c r="K101" i="5" s="1"/>
  <c r="A106" i="5" l="1"/>
  <c r="B105" i="5"/>
  <c r="C104" i="5"/>
  <c r="F104" i="5" s="1"/>
  <c r="H103" i="5"/>
  <c r="L103" i="5" s="1"/>
  <c r="N103" i="5"/>
  <c r="G102" i="5"/>
  <c r="K102" i="5" s="1"/>
  <c r="M102" i="5"/>
  <c r="Q102" i="5" s="1"/>
  <c r="R102" i="5" s="1"/>
  <c r="D103" i="5"/>
  <c r="E103" i="5" s="1"/>
  <c r="M103" i="5" l="1"/>
  <c r="Q103" i="5" s="1"/>
  <c r="R103" i="5" s="1"/>
  <c r="G103" i="5"/>
  <c r="K103" i="5" s="1"/>
  <c r="C105" i="5"/>
  <c r="F105" i="5" s="1"/>
  <c r="N104" i="5"/>
  <c r="H104" i="5"/>
  <c r="L104" i="5" s="1"/>
  <c r="D104" i="5"/>
  <c r="E104" i="5" s="1"/>
  <c r="B106" i="5"/>
  <c r="A107" i="5"/>
  <c r="C106" i="5" l="1"/>
  <c r="F106" i="5" s="1"/>
  <c r="A108" i="5"/>
  <c r="B107" i="5"/>
  <c r="M104" i="5"/>
  <c r="Q104" i="5" s="1"/>
  <c r="R104" i="5" s="1"/>
  <c r="G104" i="5"/>
  <c r="K104" i="5" s="1"/>
  <c r="N105" i="5"/>
  <c r="H105" i="5"/>
  <c r="L105" i="5" s="1"/>
  <c r="D105" i="5"/>
  <c r="E105" i="5" s="1"/>
  <c r="M105" i="5" l="1"/>
  <c r="Q105" i="5" s="1"/>
  <c r="R105" i="5" s="1"/>
  <c r="G105" i="5"/>
  <c r="K105" i="5" s="1"/>
  <c r="A109" i="5"/>
  <c r="B108" i="5"/>
  <c r="C107" i="5"/>
  <c r="F107" i="5" s="1"/>
  <c r="H106" i="5"/>
  <c r="L106" i="5" s="1"/>
  <c r="N106" i="5"/>
  <c r="D106" i="5"/>
  <c r="E106" i="5" s="1"/>
  <c r="G106" i="5" l="1"/>
  <c r="K106" i="5" s="1"/>
  <c r="M106" i="5"/>
  <c r="Q106" i="5" s="1"/>
  <c r="R106" i="5" s="1"/>
  <c r="B109" i="5"/>
  <c r="A110" i="5"/>
  <c r="D107" i="5"/>
  <c r="E107" i="5" s="1"/>
  <c r="N107" i="5"/>
  <c r="H107" i="5"/>
  <c r="L107" i="5" s="1"/>
  <c r="C108" i="5"/>
  <c r="F108" i="5" s="1"/>
  <c r="N108" i="5" l="1"/>
  <c r="H108" i="5"/>
  <c r="L108" i="5" s="1"/>
  <c r="D108" i="5"/>
  <c r="E108" i="5" s="1"/>
  <c r="M107" i="5"/>
  <c r="Q107" i="5" s="1"/>
  <c r="R107" i="5" s="1"/>
  <c r="G107" i="5"/>
  <c r="K107" i="5" s="1"/>
  <c r="A111" i="5"/>
  <c r="B110" i="5"/>
  <c r="C109" i="5"/>
  <c r="F109" i="5" s="1"/>
  <c r="C110" i="5" l="1"/>
  <c r="F110" i="5" s="1"/>
  <c r="D109" i="5"/>
  <c r="E109" i="5" s="1"/>
  <c r="B111" i="5"/>
  <c r="A112" i="5"/>
  <c r="H109" i="5"/>
  <c r="L109" i="5" s="1"/>
  <c r="N109" i="5"/>
  <c r="M108" i="5"/>
  <c r="Q108" i="5" s="1"/>
  <c r="R108" i="5" s="1"/>
  <c r="G108" i="5"/>
  <c r="K108" i="5" s="1"/>
  <c r="H110" i="5" l="1"/>
  <c r="L110" i="5" s="1"/>
  <c r="N110" i="5"/>
  <c r="A113" i="5"/>
  <c r="B112" i="5"/>
  <c r="C111" i="5"/>
  <c r="F111" i="5" s="1"/>
  <c r="M109" i="5"/>
  <c r="Q109" i="5" s="1"/>
  <c r="R109" i="5" s="1"/>
  <c r="G109" i="5"/>
  <c r="K109" i="5" s="1"/>
  <c r="D110" i="5"/>
  <c r="E110" i="5" s="1"/>
  <c r="M110" i="5" l="1"/>
  <c r="Q110" i="5" s="1"/>
  <c r="R110" i="5" s="1"/>
  <c r="G110" i="5"/>
  <c r="K110" i="5" s="1"/>
  <c r="H111" i="5"/>
  <c r="L111" i="5" s="1"/>
  <c r="N111" i="5"/>
  <c r="C112" i="5"/>
  <c r="F112" i="5" s="1"/>
  <c r="D111" i="5"/>
  <c r="E111" i="5" s="1"/>
  <c r="B113" i="5"/>
  <c r="A114" i="5"/>
  <c r="A115" i="5" l="1"/>
  <c r="B114" i="5"/>
  <c r="H112" i="5"/>
  <c r="L112" i="5" s="1"/>
  <c r="N112" i="5"/>
  <c r="C113" i="5"/>
  <c r="F113" i="5" s="1"/>
  <c r="M111" i="5"/>
  <c r="Q111" i="5" s="1"/>
  <c r="R111" i="5" s="1"/>
  <c r="G111" i="5"/>
  <c r="K111" i="5" s="1"/>
  <c r="D112" i="5"/>
  <c r="E112" i="5" s="1"/>
  <c r="N113" i="5" l="1"/>
  <c r="H113" i="5"/>
  <c r="L113" i="5" s="1"/>
  <c r="M112" i="5"/>
  <c r="Q112" i="5" s="1"/>
  <c r="R112" i="5" s="1"/>
  <c r="G112" i="5"/>
  <c r="K112" i="5" s="1"/>
  <c r="D113" i="5"/>
  <c r="E113" i="5" s="1"/>
  <c r="C114" i="5"/>
  <c r="F114" i="5" s="1"/>
  <c r="A116" i="5"/>
  <c r="B115" i="5"/>
  <c r="N114" i="5" l="1"/>
  <c r="H114" i="5"/>
  <c r="L114" i="5" s="1"/>
  <c r="G113" i="5"/>
  <c r="K113" i="5" s="1"/>
  <c r="M113" i="5"/>
  <c r="Q113" i="5" s="1"/>
  <c r="R113" i="5" s="1"/>
  <c r="C115" i="5"/>
  <c r="F115" i="5" s="1"/>
  <c r="D114" i="5"/>
  <c r="E114" i="5" s="1"/>
  <c r="B116" i="5"/>
  <c r="A117" i="5"/>
  <c r="H115" i="5" l="1"/>
  <c r="L115" i="5" s="1"/>
  <c r="N115" i="5"/>
  <c r="C116" i="5"/>
  <c r="F116" i="5" s="1"/>
  <c r="M114" i="5"/>
  <c r="Q114" i="5" s="1"/>
  <c r="R114" i="5" s="1"/>
  <c r="G114" i="5"/>
  <c r="K114" i="5" s="1"/>
  <c r="D115" i="5"/>
  <c r="E115" i="5" s="1"/>
  <c r="A118" i="5"/>
  <c r="B117" i="5"/>
  <c r="M115" i="5" l="1"/>
  <c r="Q115" i="5" s="1"/>
  <c r="R115" i="5" s="1"/>
  <c r="G115" i="5"/>
  <c r="K115" i="5" s="1"/>
  <c r="H116" i="5"/>
  <c r="L116" i="5" s="1"/>
  <c r="N116" i="5"/>
  <c r="C117" i="5"/>
  <c r="F117" i="5" s="1"/>
  <c r="B118" i="5"/>
  <c r="A119" i="5"/>
  <c r="D116" i="5"/>
  <c r="E116" i="5" s="1"/>
  <c r="M116" i="5" l="1"/>
  <c r="Q116" i="5" s="1"/>
  <c r="R116" i="5" s="1"/>
  <c r="G116" i="5"/>
  <c r="K116" i="5" s="1"/>
  <c r="H117" i="5"/>
  <c r="L117" i="5" s="1"/>
  <c r="N117" i="5"/>
  <c r="A120" i="5"/>
  <c r="B119" i="5"/>
  <c r="C118" i="5"/>
  <c r="F118" i="5" s="1"/>
  <c r="D117" i="5"/>
  <c r="E117" i="5" s="1"/>
  <c r="M117" i="5" l="1"/>
  <c r="Q117" i="5" s="1"/>
  <c r="R117" i="5" s="1"/>
  <c r="G117" i="5"/>
  <c r="K117" i="5" s="1"/>
  <c r="C119" i="5"/>
  <c r="F119" i="5" s="1"/>
  <c r="H118" i="5"/>
  <c r="L118" i="5" s="1"/>
  <c r="N118" i="5"/>
  <c r="D118" i="5"/>
  <c r="E118" i="5" s="1"/>
  <c r="B120" i="5"/>
  <c r="A121" i="5"/>
  <c r="A122" i="5" l="1"/>
  <c r="B122" i="5" s="1"/>
  <c r="B121" i="5"/>
  <c r="G118" i="5"/>
  <c r="K118" i="5" s="1"/>
  <c r="M118" i="5"/>
  <c r="Q118" i="5" s="1"/>
  <c r="R118" i="5" s="1"/>
  <c r="C120" i="5"/>
  <c r="F120" i="5" s="1"/>
  <c r="H119" i="5"/>
  <c r="L119" i="5" s="1"/>
  <c r="N119" i="5"/>
  <c r="D119" i="5"/>
  <c r="E119" i="5" s="1"/>
  <c r="C121" i="5" l="1"/>
  <c r="F121" i="5" s="1"/>
  <c r="M119" i="5"/>
  <c r="Q119" i="5" s="1"/>
  <c r="R119" i="5" s="1"/>
  <c r="G119" i="5"/>
  <c r="K119" i="5" s="1"/>
  <c r="N120" i="5"/>
  <c r="H120" i="5"/>
  <c r="L120" i="5" s="1"/>
  <c r="D120" i="5"/>
  <c r="E120" i="5" s="1"/>
  <c r="C122" i="5"/>
  <c r="F122" i="5" s="1"/>
  <c r="N122" i="5" l="1"/>
  <c r="H122" i="5"/>
  <c r="L122" i="5" s="1"/>
  <c r="D122" i="5"/>
  <c r="E122" i="5" s="1"/>
  <c r="M120" i="5"/>
  <c r="Q120" i="5" s="1"/>
  <c r="R120" i="5" s="1"/>
  <c r="G120" i="5"/>
  <c r="K120" i="5" s="1"/>
  <c r="H121" i="5"/>
  <c r="L121" i="5" s="1"/>
  <c r="N121" i="5"/>
  <c r="D121" i="5"/>
  <c r="E121" i="5" s="1"/>
  <c r="M121" i="5" l="1"/>
  <c r="Q121" i="5" s="1"/>
  <c r="R121" i="5" s="1"/>
  <c r="G121" i="5"/>
  <c r="K121" i="5" s="1"/>
  <c r="M122" i="5"/>
  <c r="Q122" i="5" s="1"/>
  <c r="R122" i="5" s="1"/>
  <c r="G122" i="5"/>
  <c r="K122" i="5" s="1"/>
  <c r="J19" i="1" l="1"/>
  <c r="C3" i="1"/>
  <c r="T15" i="2"/>
  <c r="C2" i="1"/>
  <c r="T16" i="2" s="1"/>
  <c r="E8" i="1"/>
  <c r="E19" i="1" l="1"/>
  <c r="E20" i="1" s="1"/>
  <c r="B2" i="2"/>
  <c r="T9" i="2"/>
  <c r="T10" i="2"/>
  <c r="T8" i="2"/>
  <c r="T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B122" i="2" s="1"/>
  <c r="T18" i="2" l="1"/>
  <c r="T19" i="2" s="1"/>
  <c r="B63" i="2"/>
  <c r="B95" i="2"/>
  <c r="B30" i="2"/>
  <c r="B24" i="2"/>
  <c r="B58" i="2"/>
  <c r="B23" i="2"/>
  <c r="B96" i="2"/>
  <c r="B92" i="2"/>
  <c r="B25" i="2"/>
  <c r="B86" i="2"/>
  <c r="B54" i="2"/>
  <c r="B22" i="2"/>
  <c r="B65" i="2"/>
  <c r="B29" i="2"/>
  <c r="B117" i="2"/>
  <c r="B85" i="2"/>
  <c r="B53" i="2"/>
  <c r="B21" i="2"/>
  <c r="B88" i="2"/>
  <c r="B84" i="2"/>
  <c r="B52" i="2"/>
  <c r="B20" i="2"/>
  <c r="B28" i="2"/>
  <c r="B57" i="2"/>
  <c r="B115" i="2"/>
  <c r="B83" i="2"/>
  <c r="B51" i="2"/>
  <c r="B19" i="2"/>
  <c r="B60" i="2"/>
  <c r="B89" i="2"/>
  <c r="B116" i="2"/>
  <c r="B114" i="2"/>
  <c r="B82" i="2"/>
  <c r="B50" i="2"/>
  <c r="B18" i="2"/>
  <c r="B56" i="2"/>
  <c r="B113" i="2"/>
  <c r="B81" i="2"/>
  <c r="B49" i="2"/>
  <c r="B17" i="2"/>
  <c r="B94" i="2"/>
  <c r="B26" i="2"/>
  <c r="B118" i="2"/>
  <c r="B112" i="2"/>
  <c r="B80" i="2"/>
  <c r="B48" i="2"/>
  <c r="B16" i="2"/>
  <c r="B15" i="2"/>
  <c r="B64" i="2"/>
  <c r="B14" i="2"/>
  <c r="B90" i="2"/>
  <c r="B13" i="2"/>
  <c r="B59" i="2"/>
  <c r="B12" i="2"/>
  <c r="B27" i="2"/>
  <c r="B119" i="2"/>
  <c r="B62" i="2"/>
  <c r="B8" i="2"/>
  <c r="C8" i="2" s="1"/>
  <c r="F8" i="2" s="1"/>
  <c r="N8" i="2" s="1"/>
  <c r="B97" i="2"/>
  <c r="B55" i="2"/>
  <c r="B47" i="2"/>
  <c r="B45" i="2"/>
  <c r="B106" i="2"/>
  <c r="C106" i="2" s="1"/>
  <c r="F106" i="2" s="1"/>
  <c r="N106" i="2" s="1"/>
  <c r="B33" i="2"/>
  <c r="B61" i="2"/>
  <c r="B46" i="2"/>
  <c r="B108" i="2"/>
  <c r="B107" i="2"/>
  <c r="C107" i="2" s="1"/>
  <c r="F107" i="2" s="1"/>
  <c r="N107" i="2" s="1"/>
  <c r="B10" i="2"/>
  <c r="C10" i="2" s="1"/>
  <c r="F10" i="2" s="1"/>
  <c r="N10" i="2" s="1"/>
  <c r="B9" i="2"/>
  <c r="C9" i="2" s="1"/>
  <c r="F9" i="2" s="1"/>
  <c r="N9" i="2" s="1"/>
  <c r="B7" i="2"/>
  <c r="C7" i="2" s="1"/>
  <c r="F7" i="2" s="1"/>
  <c r="N7" i="2" s="1"/>
  <c r="B102" i="2"/>
  <c r="C102" i="2" s="1"/>
  <c r="F102" i="2" s="1"/>
  <c r="N102" i="2" s="1"/>
  <c r="B70" i="2"/>
  <c r="C70" i="2" s="1"/>
  <c r="F70" i="2" s="1"/>
  <c r="N70" i="2" s="1"/>
  <c r="B38" i="2"/>
  <c r="C38" i="2" s="1"/>
  <c r="F38" i="2" s="1"/>
  <c r="N38" i="2" s="1"/>
  <c r="B6" i="2"/>
  <c r="C6" i="2" s="1"/>
  <c r="F6" i="2" s="1"/>
  <c r="N6" i="2" s="1"/>
  <c r="B31" i="2"/>
  <c r="B87" i="2"/>
  <c r="B111" i="2"/>
  <c r="B77" i="2"/>
  <c r="B43" i="2"/>
  <c r="C43" i="2" s="1"/>
  <c r="F43" i="2" s="1"/>
  <c r="N43" i="2" s="1"/>
  <c r="B74" i="2"/>
  <c r="C74" i="2" s="1"/>
  <c r="F74" i="2" s="1"/>
  <c r="N74" i="2" s="1"/>
  <c r="B73" i="2"/>
  <c r="C73" i="2" s="1"/>
  <c r="F73" i="2" s="1"/>
  <c r="N73" i="2" s="1"/>
  <c r="B39" i="2"/>
  <c r="C39" i="2" s="1"/>
  <c r="F39" i="2" s="1"/>
  <c r="N39" i="2" s="1"/>
  <c r="B101" i="2"/>
  <c r="C101" i="2" s="1"/>
  <c r="F101" i="2" s="1"/>
  <c r="N101" i="2" s="1"/>
  <c r="B69" i="2"/>
  <c r="C69" i="2" s="1"/>
  <c r="F69" i="2" s="1"/>
  <c r="N69" i="2" s="1"/>
  <c r="B37" i="2"/>
  <c r="C37" i="2" s="1"/>
  <c r="F37" i="2" s="1"/>
  <c r="N37" i="2" s="1"/>
  <c r="B5" i="2"/>
  <c r="C5" i="2" s="1"/>
  <c r="F5" i="2" s="1"/>
  <c r="N5" i="2" s="1"/>
  <c r="B32" i="2"/>
  <c r="B93" i="2"/>
  <c r="B120" i="2"/>
  <c r="B78" i="2"/>
  <c r="B76" i="2"/>
  <c r="B11" i="2"/>
  <c r="B41" i="2"/>
  <c r="C41" i="2" s="1"/>
  <c r="F41" i="2" s="1"/>
  <c r="N41" i="2" s="1"/>
  <c r="B72" i="2"/>
  <c r="C72" i="2" s="1"/>
  <c r="F72" i="2" s="1"/>
  <c r="N72" i="2" s="1"/>
  <c r="B100" i="2"/>
  <c r="B68" i="2"/>
  <c r="C68" i="2" s="1"/>
  <c r="F68" i="2" s="1"/>
  <c r="N68" i="2" s="1"/>
  <c r="B36" i="2"/>
  <c r="C36" i="2" s="1"/>
  <c r="F36" i="2" s="1"/>
  <c r="N36" i="2" s="1"/>
  <c r="B4" i="2"/>
  <c r="C4" i="2" s="1"/>
  <c r="F4" i="2" s="1"/>
  <c r="N4" i="2" s="1"/>
  <c r="B121" i="2"/>
  <c r="B110" i="2"/>
  <c r="B75" i="2"/>
  <c r="C75" i="2" s="1"/>
  <c r="F75" i="2" s="1"/>
  <c r="N75" i="2" s="1"/>
  <c r="B105" i="2"/>
  <c r="C105" i="2" s="1"/>
  <c r="F105" i="2" s="1"/>
  <c r="N105" i="2" s="1"/>
  <c r="B104" i="2"/>
  <c r="C104" i="2" s="1"/>
  <c r="F104" i="2" s="1"/>
  <c r="N104" i="2" s="1"/>
  <c r="B71" i="2"/>
  <c r="C71" i="2" s="1"/>
  <c r="F71" i="2" s="1"/>
  <c r="B99" i="2"/>
  <c r="B67" i="2"/>
  <c r="B35" i="2"/>
  <c r="B3" i="2"/>
  <c r="B91" i="2"/>
  <c r="B79" i="2"/>
  <c r="B109" i="2"/>
  <c r="B44" i="2"/>
  <c r="B42" i="2"/>
  <c r="C42" i="2" s="1"/>
  <c r="F42" i="2" s="1"/>
  <c r="N42" i="2" s="1"/>
  <c r="B40" i="2"/>
  <c r="C40" i="2" s="1"/>
  <c r="F40" i="2" s="1"/>
  <c r="N40" i="2" s="1"/>
  <c r="B103" i="2"/>
  <c r="C103" i="2" s="1"/>
  <c r="F103" i="2" s="1"/>
  <c r="N103" i="2" s="1"/>
  <c r="B98" i="2"/>
  <c r="B66" i="2"/>
  <c r="B34" i="2"/>
  <c r="C34" i="2" s="1"/>
  <c r="F34" i="2" s="1"/>
  <c r="H34" i="2" s="1"/>
  <c r="J34" i="2" s="1"/>
  <c r="H107" i="2"/>
  <c r="L107" i="2" s="1"/>
  <c r="R10" i="1"/>
  <c r="R11" i="1" s="1"/>
  <c r="P10" i="1"/>
  <c r="P11" i="1" s="1"/>
  <c r="P13" i="1" s="1"/>
  <c r="P14" i="1" s="1"/>
  <c r="M11" i="1"/>
  <c r="P7" i="1"/>
  <c r="P4" i="1"/>
  <c r="G28" i="1"/>
  <c r="G30" i="1" s="1"/>
  <c r="J13" i="1"/>
  <c r="J14" i="1" s="1"/>
  <c r="J9" i="1"/>
  <c r="N34" i="2" l="1"/>
  <c r="H36" i="2"/>
  <c r="J36" i="2" s="1"/>
  <c r="H68" i="2"/>
  <c r="L68" i="2" s="1"/>
  <c r="H105" i="2"/>
  <c r="L105" i="2" s="1"/>
  <c r="H9" i="2"/>
  <c r="J9" i="2" s="1"/>
  <c r="H10" i="2"/>
  <c r="J10" i="2" s="1"/>
  <c r="D101" i="2"/>
  <c r="E101" i="2" s="1"/>
  <c r="G101" i="2" s="1"/>
  <c r="K101" i="2" s="1"/>
  <c r="H4" i="2"/>
  <c r="J4" i="2" s="1"/>
  <c r="D69" i="2"/>
  <c r="E69" i="2" s="1"/>
  <c r="G69" i="2" s="1"/>
  <c r="H104" i="2"/>
  <c r="L104" i="2" s="1"/>
  <c r="D102" i="2"/>
  <c r="E102" i="2" s="1"/>
  <c r="G102" i="2" s="1"/>
  <c r="K102" i="2" s="1"/>
  <c r="H6" i="2"/>
  <c r="J6" i="2" s="1"/>
  <c r="D6" i="2"/>
  <c r="E6" i="2" s="1"/>
  <c r="G6" i="2" s="1"/>
  <c r="I6" i="2" s="1"/>
  <c r="D70" i="2"/>
  <c r="E70" i="2" s="1"/>
  <c r="G70" i="2" s="1"/>
  <c r="D104" i="2"/>
  <c r="E104" i="2" s="1"/>
  <c r="G104" i="2" s="1"/>
  <c r="K104" i="2" s="1"/>
  <c r="H73" i="2"/>
  <c r="H43" i="2"/>
  <c r="J43" i="2" s="1"/>
  <c r="H75" i="2"/>
  <c r="D36" i="2"/>
  <c r="E36" i="2" s="1"/>
  <c r="M36" i="2" s="1"/>
  <c r="H74" i="2"/>
  <c r="D9" i="2"/>
  <c r="E9" i="2" s="1"/>
  <c r="G9" i="2" s="1"/>
  <c r="I9" i="2" s="1"/>
  <c r="D105" i="2"/>
  <c r="E105" i="2" s="1"/>
  <c r="M105" i="2" s="1"/>
  <c r="Q105" i="2" s="1"/>
  <c r="H40" i="2"/>
  <c r="J40" i="2" s="1"/>
  <c r="D7" i="2"/>
  <c r="E7" i="2" s="1"/>
  <c r="G7" i="2" s="1"/>
  <c r="I7" i="2" s="1"/>
  <c r="D39" i="2"/>
  <c r="E39" i="2" s="1"/>
  <c r="M39" i="2" s="1"/>
  <c r="H42" i="2"/>
  <c r="J42" i="2" s="1"/>
  <c r="D10" i="2"/>
  <c r="E10" i="2" s="1"/>
  <c r="M10" i="2" s="1"/>
  <c r="D4" i="2"/>
  <c r="E4" i="2" s="1"/>
  <c r="M4" i="2" s="1"/>
  <c r="D37" i="2"/>
  <c r="E37" i="2" s="1"/>
  <c r="G37" i="2" s="1"/>
  <c r="I37" i="2" s="1"/>
  <c r="D5" i="2"/>
  <c r="E5" i="2" s="1"/>
  <c r="M5" i="2" s="1"/>
  <c r="D68" i="2"/>
  <c r="E68" i="2" s="1"/>
  <c r="M68" i="2" s="1"/>
  <c r="H72" i="2"/>
  <c r="C100" i="2"/>
  <c r="F100" i="2" s="1"/>
  <c r="H41" i="2"/>
  <c r="J41" i="2" s="1"/>
  <c r="H106" i="2"/>
  <c r="L106" i="2" s="1"/>
  <c r="D8" i="2"/>
  <c r="E8" i="2" s="1"/>
  <c r="M8" i="2" s="1"/>
  <c r="D40" i="2"/>
  <c r="E40" i="2" s="1"/>
  <c r="G40" i="2" s="1"/>
  <c r="I40" i="2" s="1"/>
  <c r="D41" i="2"/>
  <c r="E41" i="2" s="1"/>
  <c r="M41" i="2" s="1"/>
  <c r="D103" i="2"/>
  <c r="E103" i="2" s="1"/>
  <c r="G103" i="2" s="1"/>
  <c r="K103" i="2" s="1"/>
  <c r="H69" i="2"/>
  <c r="D73" i="2"/>
  <c r="E73" i="2" s="1"/>
  <c r="G73" i="2" s="1"/>
  <c r="D42" i="2"/>
  <c r="E42" i="2" s="1"/>
  <c r="M42" i="2" s="1"/>
  <c r="D43" i="2"/>
  <c r="E43" i="2" s="1"/>
  <c r="G43" i="2" s="1"/>
  <c r="I43" i="2" s="1"/>
  <c r="D74" i="2"/>
  <c r="E74" i="2" s="1"/>
  <c r="M74" i="2" s="1"/>
  <c r="H7" i="2"/>
  <c r="J7" i="2" s="1"/>
  <c r="D75" i="2"/>
  <c r="E75" i="2" s="1"/>
  <c r="M75" i="2" s="1"/>
  <c r="H37" i="2"/>
  <c r="J37" i="2" s="1"/>
  <c r="D106" i="2"/>
  <c r="E106" i="2" s="1"/>
  <c r="M106" i="2" s="1"/>
  <c r="Q106" i="2" s="1"/>
  <c r="H39" i="2"/>
  <c r="J39" i="2" s="1"/>
  <c r="D107" i="2"/>
  <c r="E107" i="2" s="1"/>
  <c r="M107" i="2" s="1"/>
  <c r="Q107" i="2" s="1"/>
  <c r="H101" i="2"/>
  <c r="L101" i="2" s="1"/>
  <c r="H103" i="2"/>
  <c r="L103" i="2" s="1"/>
  <c r="H5" i="2"/>
  <c r="J5" i="2" s="1"/>
  <c r="H38" i="2"/>
  <c r="J38" i="2" s="1"/>
  <c r="H70" i="2"/>
  <c r="H102" i="2"/>
  <c r="L102" i="2" s="1"/>
  <c r="D38" i="2"/>
  <c r="E38" i="2" s="1"/>
  <c r="G38" i="2" s="1"/>
  <c r="I38" i="2" s="1"/>
  <c r="D72" i="2"/>
  <c r="E72" i="2" s="1"/>
  <c r="G72" i="2" s="1"/>
  <c r="H8" i="2"/>
  <c r="J8" i="2" s="1"/>
  <c r="D34" i="2"/>
  <c r="E34" i="2" s="1"/>
  <c r="G34" i="2" s="1"/>
  <c r="I34" i="2" s="1"/>
  <c r="H71" i="2"/>
  <c r="N71" i="2"/>
  <c r="G39" i="2"/>
  <c r="I39" i="2" s="1"/>
  <c r="C97" i="2"/>
  <c r="F97" i="2" s="1"/>
  <c r="C65" i="2"/>
  <c r="F65" i="2" s="1"/>
  <c r="C35" i="2"/>
  <c r="F35" i="2" s="1"/>
  <c r="C2" i="2"/>
  <c r="F2" i="2" s="1"/>
  <c r="C119" i="2"/>
  <c r="F119" i="2" s="1"/>
  <c r="C62" i="2"/>
  <c r="F62" i="2" s="1"/>
  <c r="C56" i="2"/>
  <c r="F56" i="2" s="1"/>
  <c r="C98" i="2"/>
  <c r="F98" i="2" s="1"/>
  <c r="C96" i="2"/>
  <c r="F96" i="2" s="1"/>
  <c r="C33" i="2"/>
  <c r="F33" i="2" s="1"/>
  <c r="C24" i="2"/>
  <c r="F24" i="2" s="1"/>
  <c r="C84" i="2"/>
  <c r="F84" i="2" s="1"/>
  <c r="C94" i="2"/>
  <c r="F94" i="2" s="1"/>
  <c r="C89" i="2"/>
  <c r="F89" i="2" s="1"/>
  <c r="C50" i="2"/>
  <c r="F50" i="2" s="1"/>
  <c r="C57" i="2"/>
  <c r="F57" i="2" s="1"/>
  <c r="C64" i="2"/>
  <c r="F64" i="2" s="1"/>
  <c r="C77" i="2"/>
  <c r="F77" i="2" s="1"/>
  <c r="C66" i="2"/>
  <c r="F66" i="2" s="1"/>
  <c r="C23" i="2"/>
  <c r="F23" i="2" s="1"/>
  <c r="C109" i="2"/>
  <c r="F109" i="2" s="1"/>
  <c r="C21" i="2"/>
  <c r="F21" i="2" s="1"/>
  <c r="C48" i="2"/>
  <c r="F48" i="2" s="1"/>
  <c r="C14" i="2"/>
  <c r="F14" i="2" s="1"/>
  <c r="C26" i="2"/>
  <c r="F26" i="2" s="1"/>
  <c r="C82" i="2"/>
  <c r="F82" i="2" s="1"/>
  <c r="C47" i="2"/>
  <c r="F47" i="2" s="1"/>
  <c r="C79" i="2"/>
  <c r="F79" i="2" s="1"/>
  <c r="C121" i="2"/>
  <c r="F121" i="2" s="1"/>
  <c r="C16" i="2"/>
  <c r="F16" i="2" s="1"/>
  <c r="C27" i="2"/>
  <c r="F27" i="2" s="1"/>
  <c r="C30" i="2"/>
  <c r="F30" i="2" s="1"/>
  <c r="C81" i="2"/>
  <c r="F81" i="2" s="1"/>
  <c r="C60" i="2"/>
  <c r="F60" i="2" s="1"/>
  <c r="C63" i="2"/>
  <c r="F63" i="2" s="1"/>
  <c r="C44" i="2"/>
  <c r="F44" i="2" s="1"/>
  <c r="C32" i="2"/>
  <c r="F32" i="2" s="1"/>
  <c r="C95" i="2"/>
  <c r="F95" i="2" s="1"/>
  <c r="C112" i="2"/>
  <c r="F112" i="2" s="1"/>
  <c r="C25" i="2"/>
  <c r="F25" i="2" s="1"/>
  <c r="C111" i="2"/>
  <c r="F111" i="2" s="1"/>
  <c r="C108" i="2"/>
  <c r="F108" i="2" s="1"/>
  <c r="C58" i="2"/>
  <c r="F58" i="2" s="1"/>
  <c r="C87" i="2"/>
  <c r="F87" i="2" s="1"/>
  <c r="C80" i="2"/>
  <c r="F80" i="2" s="1"/>
  <c r="C90" i="2"/>
  <c r="F90" i="2" s="1"/>
  <c r="C59" i="2"/>
  <c r="F59" i="2" s="1"/>
  <c r="C45" i="2"/>
  <c r="F45" i="2" s="1"/>
  <c r="C49" i="2"/>
  <c r="F49" i="2" s="1"/>
  <c r="C51" i="2"/>
  <c r="F51" i="2" s="1"/>
  <c r="C114" i="2"/>
  <c r="F114" i="2" s="1"/>
  <c r="C91" i="2"/>
  <c r="F91" i="2" s="1"/>
  <c r="C11" i="2"/>
  <c r="F11" i="2" s="1"/>
  <c r="C92" i="2"/>
  <c r="F92" i="2" s="1"/>
  <c r="C115" i="2"/>
  <c r="F115" i="2" s="1"/>
  <c r="C118" i="2"/>
  <c r="F118" i="2" s="1"/>
  <c r="C29" i="2"/>
  <c r="F29" i="2" s="1"/>
  <c r="C19" i="2"/>
  <c r="F19" i="2" s="1"/>
  <c r="C76" i="2"/>
  <c r="F76" i="2" s="1"/>
  <c r="C113" i="2"/>
  <c r="F113" i="2" s="1"/>
  <c r="C120" i="2"/>
  <c r="F120" i="2" s="1"/>
  <c r="C116" i="2"/>
  <c r="F116" i="2" s="1"/>
  <c r="C31" i="2"/>
  <c r="F31" i="2" s="1"/>
  <c r="C99" i="2"/>
  <c r="F99" i="2" s="1"/>
  <c r="C122" i="2"/>
  <c r="F122" i="2" s="1"/>
  <c r="C13" i="2"/>
  <c r="F13" i="2" s="1"/>
  <c r="C85" i="2"/>
  <c r="F85" i="2" s="1"/>
  <c r="C78" i="2"/>
  <c r="F78" i="2" s="1"/>
  <c r="C28" i="2"/>
  <c r="F28" i="2" s="1"/>
  <c r="C53" i="2"/>
  <c r="F53" i="2" s="1"/>
  <c r="C12" i="2"/>
  <c r="F12" i="2" s="1"/>
  <c r="C18" i="2"/>
  <c r="F18" i="2" s="1"/>
  <c r="C110" i="2"/>
  <c r="F110" i="2" s="1"/>
  <c r="C61" i="2"/>
  <c r="F61" i="2" s="1"/>
  <c r="C117" i="2"/>
  <c r="F117" i="2" s="1"/>
  <c r="C83" i="2"/>
  <c r="F83" i="2" s="1"/>
  <c r="C86" i="2"/>
  <c r="F86" i="2" s="1"/>
  <c r="C55" i="2"/>
  <c r="F55" i="2" s="1"/>
  <c r="C46" i="2"/>
  <c r="F46" i="2" s="1"/>
  <c r="C22" i="2"/>
  <c r="F22" i="2" s="1"/>
  <c r="C15" i="2"/>
  <c r="F15" i="2" s="1"/>
  <c r="C20" i="2"/>
  <c r="F20" i="2" s="1"/>
  <c r="C93" i="2"/>
  <c r="F93" i="2" s="1"/>
  <c r="C52" i="2"/>
  <c r="F52" i="2" s="1"/>
  <c r="C67" i="2"/>
  <c r="F67" i="2" s="1"/>
  <c r="C54" i="2"/>
  <c r="F54" i="2" s="1"/>
  <c r="C88" i="2"/>
  <c r="F88" i="2" s="1"/>
  <c r="C17" i="2"/>
  <c r="F17" i="2" s="1"/>
  <c r="C3" i="2"/>
  <c r="F3" i="2" s="1"/>
  <c r="D71" i="2"/>
  <c r="E71" i="2" s="1"/>
  <c r="E4" i="1"/>
  <c r="E5" i="1" s="1"/>
  <c r="D4" i="1"/>
  <c r="D5" i="1" s="1"/>
  <c r="D8" i="1"/>
  <c r="B28" i="1"/>
  <c r="B25" i="1"/>
  <c r="B26" i="1" s="1"/>
  <c r="J8" i="1"/>
  <c r="J2" i="1"/>
  <c r="B4" i="1"/>
  <c r="B5" i="1" s="1"/>
  <c r="E1" i="1"/>
  <c r="D1" i="1"/>
  <c r="E2" i="1"/>
  <c r="D2" i="1"/>
  <c r="D19" i="1" l="1"/>
  <c r="D20" i="1" s="1"/>
  <c r="E21" i="1"/>
  <c r="D21" i="1"/>
  <c r="D3" i="1"/>
  <c r="B29" i="1"/>
  <c r="J15" i="1"/>
  <c r="E9" i="1" s="1"/>
  <c r="Q39" i="2"/>
  <c r="D88" i="2"/>
  <c r="E88" i="2" s="1"/>
  <c r="J68" i="2"/>
  <c r="M101" i="2"/>
  <c r="Q101" i="2" s="1"/>
  <c r="M102" i="2"/>
  <c r="Q102" i="2" s="1"/>
  <c r="M69" i="2"/>
  <c r="G4" i="2"/>
  <c r="I4" i="2" s="1"/>
  <c r="Q4" i="2" s="1"/>
  <c r="D85" i="2"/>
  <c r="E85" i="2" s="1"/>
  <c r="M70" i="2"/>
  <c r="G105" i="2"/>
  <c r="K105" i="2" s="1"/>
  <c r="D50" i="2"/>
  <c r="E50" i="2" s="1"/>
  <c r="D82" i="2"/>
  <c r="E82" i="2" s="1"/>
  <c r="M82" i="2" s="1"/>
  <c r="R39" i="2"/>
  <c r="D80" i="2"/>
  <c r="E80" i="2" s="1"/>
  <c r="M80" i="2" s="1"/>
  <c r="D77" i="2"/>
  <c r="E77" i="2" s="1"/>
  <c r="G77" i="2" s="1"/>
  <c r="D49" i="2"/>
  <c r="E49" i="2" s="1"/>
  <c r="G49" i="2" s="1"/>
  <c r="I49" i="2" s="1"/>
  <c r="G106" i="2"/>
  <c r="K106" i="2" s="1"/>
  <c r="M6" i="2"/>
  <c r="Q6" i="2" s="1"/>
  <c r="D109" i="2"/>
  <c r="E109" i="2" s="1"/>
  <c r="G109" i="2" s="1"/>
  <c r="K109" i="2" s="1"/>
  <c r="R4" i="2"/>
  <c r="G36" i="2"/>
  <c r="I36" i="2" s="1"/>
  <c r="Q36" i="2" s="1"/>
  <c r="M7" i="2"/>
  <c r="Q7" i="2" s="1"/>
  <c r="M104" i="2"/>
  <c r="Q104" i="2" s="1"/>
  <c r="M103" i="2"/>
  <c r="Q103" i="2" s="1"/>
  <c r="G41" i="2"/>
  <c r="I41" i="2" s="1"/>
  <c r="Q41" i="2" s="1"/>
  <c r="G10" i="2"/>
  <c r="I10" i="2" s="1"/>
  <c r="Q10" i="2" s="1"/>
  <c r="G107" i="2"/>
  <c r="K107" i="2" s="1"/>
  <c r="M40" i="2"/>
  <c r="Q40" i="2" s="1"/>
  <c r="D51" i="2"/>
  <c r="E51" i="2" s="1"/>
  <c r="G51" i="2" s="1"/>
  <c r="I51" i="2" s="1"/>
  <c r="D111" i="2"/>
  <c r="E111" i="2" s="1"/>
  <c r="G111" i="2" s="1"/>
  <c r="K111" i="2" s="1"/>
  <c r="M9" i="2"/>
  <c r="Q9" i="2" s="1"/>
  <c r="D13" i="2"/>
  <c r="E13" i="2" s="1"/>
  <c r="G13" i="2" s="1"/>
  <c r="I13" i="2" s="1"/>
  <c r="I73" i="2"/>
  <c r="K73" i="2"/>
  <c r="M43" i="2"/>
  <c r="Q43" i="2" s="1"/>
  <c r="G75" i="2"/>
  <c r="L72" i="2"/>
  <c r="J72" i="2"/>
  <c r="K70" i="2"/>
  <c r="I70" i="2"/>
  <c r="G42" i="2"/>
  <c r="I42" i="2" s="1"/>
  <c r="Q42" i="2" s="1"/>
  <c r="G74" i="2"/>
  <c r="L71" i="2"/>
  <c r="J71" i="2"/>
  <c r="L69" i="2"/>
  <c r="J69" i="2"/>
  <c r="D15" i="2"/>
  <c r="E15" i="2" s="1"/>
  <c r="G15" i="2" s="1"/>
  <c r="I15" i="2" s="1"/>
  <c r="G8" i="2"/>
  <c r="I8" i="2" s="1"/>
  <c r="Q8" i="2" s="1"/>
  <c r="K72" i="2"/>
  <c r="I72" i="2"/>
  <c r="Q72" i="2" s="1"/>
  <c r="M73" i="2"/>
  <c r="G5" i="2"/>
  <c r="I5" i="2" s="1"/>
  <c r="Q5" i="2" s="1"/>
  <c r="J70" i="2"/>
  <c r="L70" i="2"/>
  <c r="J74" i="2"/>
  <c r="L74" i="2"/>
  <c r="K69" i="2"/>
  <c r="I69" i="2"/>
  <c r="G68" i="2"/>
  <c r="D52" i="2"/>
  <c r="E52" i="2" s="1"/>
  <c r="G52" i="2" s="1"/>
  <c r="I52" i="2" s="1"/>
  <c r="D29" i="2"/>
  <c r="E29" i="2" s="1"/>
  <c r="G29" i="2" s="1"/>
  <c r="I29" i="2" s="1"/>
  <c r="J75" i="2"/>
  <c r="L75" i="2"/>
  <c r="M37" i="2"/>
  <c r="Q37" i="2" s="1"/>
  <c r="D20" i="2"/>
  <c r="E20" i="2" s="1"/>
  <c r="G20" i="2" s="1"/>
  <c r="I20" i="2" s="1"/>
  <c r="L73" i="2"/>
  <c r="J73" i="2"/>
  <c r="D83" i="2"/>
  <c r="E83" i="2" s="1"/>
  <c r="G83" i="2" s="1"/>
  <c r="M72" i="2"/>
  <c r="D122" i="2"/>
  <c r="E122" i="2" s="1"/>
  <c r="M122" i="2" s="1"/>
  <c r="D24" i="2"/>
  <c r="E24" i="2" s="1"/>
  <c r="M24" i="2" s="1"/>
  <c r="M34" i="2"/>
  <c r="Q34" i="2" s="1"/>
  <c r="D26" i="2"/>
  <c r="E26" i="2" s="1"/>
  <c r="G26" i="2" s="1"/>
  <c r="I26" i="2" s="1"/>
  <c r="D117" i="2"/>
  <c r="E117" i="2" s="1"/>
  <c r="G117" i="2" s="1"/>
  <c r="K117" i="2" s="1"/>
  <c r="M38" i="2"/>
  <c r="Q38" i="2" s="1"/>
  <c r="N100" i="2"/>
  <c r="H100" i="2"/>
  <c r="L100" i="2" s="1"/>
  <c r="D79" i="2"/>
  <c r="E79" i="2" s="1"/>
  <c r="G79" i="2" s="1"/>
  <c r="D113" i="2"/>
  <c r="E113" i="2" s="1"/>
  <c r="G113" i="2" s="1"/>
  <c r="K113" i="2" s="1"/>
  <c r="D100" i="2"/>
  <c r="E100" i="2" s="1"/>
  <c r="D93" i="2"/>
  <c r="E93" i="2" s="1"/>
  <c r="G93" i="2" s="1"/>
  <c r="K93" i="2" s="1"/>
  <c r="H119" i="2"/>
  <c r="L119" i="2" s="1"/>
  <c r="N119" i="2"/>
  <c r="H61" i="2"/>
  <c r="N61" i="2"/>
  <c r="H65" i="2"/>
  <c r="N65" i="2"/>
  <c r="H62" i="2"/>
  <c r="N62" i="2"/>
  <c r="H91" i="2"/>
  <c r="L91" i="2" s="1"/>
  <c r="N91" i="2"/>
  <c r="H11" i="2"/>
  <c r="J11" i="2" s="1"/>
  <c r="N11" i="2"/>
  <c r="G82" i="2"/>
  <c r="H86" i="2"/>
  <c r="L86" i="2" s="1"/>
  <c r="N86" i="2"/>
  <c r="H53" i="2"/>
  <c r="J53" i="2" s="1"/>
  <c r="N53" i="2"/>
  <c r="H18" i="2"/>
  <c r="J18" i="2" s="1"/>
  <c r="N18" i="2"/>
  <c r="H59" i="2"/>
  <c r="N59" i="2"/>
  <c r="H21" i="2"/>
  <c r="J21" i="2" s="1"/>
  <c r="N21" i="2"/>
  <c r="D114" i="2"/>
  <c r="E114" i="2" s="1"/>
  <c r="H51" i="2"/>
  <c r="J51" i="2" s="1"/>
  <c r="N51" i="2"/>
  <c r="H28" i="2"/>
  <c r="J28" i="2" s="1"/>
  <c r="N28" i="2"/>
  <c r="G71" i="2"/>
  <c r="M71" i="2"/>
  <c r="H83" i="2"/>
  <c r="N83" i="2"/>
  <c r="H114" i="2"/>
  <c r="L114" i="2" s="1"/>
  <c r="N114" i="2"/>
  <c r="H49" i="2"/>
  <c r="J49" i="2" s="1"/>
  <c r="N49" i="2"/>
  <c r="D78" i="2"/>
  <c r="E78" i="2" s="1"/>
  <c r="H3" i="2"/>
  <c r="J3" i="2" s="1"/>
  <c r="N3" i="2"/>
  <c r="H25" i="2"/>
  <c r="J25" i="2" s="1"/>
  <c r="N25" i="2"/>
  <c r="H121" i="2"/>
  <c r="L121" i="2" s="1"/>
  <c r="N121" i="2"/>
  <c r="H117" i="2"/>
  <c r="L117" i="2" s="1"/>
  <c r="N117" i="2"/>
  <c r="H12" i="2"/>
  <c r="J12" i="2" s="1"/>
  <c r="N12" i="2"/>
  <c r="D53" i="2"/>
  <c r="E53" i="2" s="1"/>
  <c r="D28" i="2"/>
  <c r="E28" i="2" s="1"/>
  <c r="H80" i="2"/>
  <c r="N80" i="2"/>
  <c r="G88" i="2"/>
  <c r="K88" i="2" s="1"/>
  <c r="M88" i="2"/>
  <c r="H79" i="2"/>
  <c r="N79" i="2"/>
  <c r="H110" i="2"/>
  <c r="L110" i="2" s="1"/>
  <c r="N110" i="2"/>
  <c r="H78" i="2"/>
  <c r="N78" i="2"/>
  <c r="M77" i="2"/>
  <c r="H115" i="2"/>
  <c r="L115" i="2" s="1"/>
  <c r="N115" i="2"/>
  <c r="H90" i="2"/>
  <c r="L90" i="2" s="1"/>
  <c r="N90" i="2"/>
  <c r="H87" i="2"/>
  <c r="L87" i="2" s="1"/>
  <c r="N87" i="2"/>
  <c r="H97" i="2"/>
  <c r="L97" i="2" s="1"/>
  <c r="N97" i="2"/>
  <c r="H85" i="2"/>
  <c r="L85" i="2" s="1"/>
  <c r="N85" i="2"/>
  <c r="D115" i="2"/>
  <c r="E115" i="2" s="1"/>
  <c r="H45" i="2"/>
  <c r="J45" i="2" s="1"/>
  <c r="N45" i="2"/>
  <c r="H77" i="2"/>
  <c r="N77" i="2"/>
  <c r="H108" i="2"/>
  <c r="L108" i="2" s="1"/>
  <c r="N108" i="2"/>
  <c r="H67" i="2"/>
  <c r="N67" i="2"/>
  <c r="H50" i="2"/>
  <c r="J50" i="2" s="1"/>
  <c r="N50" i="2"/>
  <c r="H95" i="2"/>
  <c r="L95" i="2" s="1"/>
  <c r="N95" i="2"/>
  <c r="H113" i="2"/>
  <c r="L113" i="2" s="1"/>
  <c r="N113" i="2"/>
  <c r="H63" i="2"/>
  <c r="N63" i="2"/>
  <c r="H24" i="2"/>
  <c r="J24" i="2" s="1"/>
  <c r="N24" i="2"/>
  <c r="H35" i="2"/>
  <c r="J35" i="2" s="1"/>
  <c r="N35" i="2"/>
  <c r="G85" i="2"/>
  <c r="K85" i="2" s="1"/>
  <c r="M85" i="2"/>
  <c r="H58" i="2"/>
  <c r="N58" i="2"/>
  <c r="H116" i="2"/>
  <c r="L116" i="2" s="1"/>
  <c r="N116" i="2"/>
  <c r="H93" i="2"/>
  <c r="L93" i="2" s="1"/>
  <c r="N93" i="2"/>
  <c r="H60" i="2"/>
  <c r="N60" i="2"/>
  <c r="H33" i="2"/>
  <c r="J33" i="2" s="1"/>
  <c r="N33" i="2"/>
  <c r="H16" i="2"/>
  <c r="J16" i="2" s="1"/>
  <c r="N16" i="2"/>
  <c r="H47" i="2"/>
  <c r="J47" i="2" s="1"/>
  <c r="N47" i="2"/>
  <c r="H26" i="2"/>
  <c r="J26" i="2" s="1"/>
  <c r="N26" i="2"/>
  <c r="H109" i="2"/>
  <c r="L109" i="2" s="1"/>
  <c r="N109" i="2"/>
  <c r="H57" i="2"/>
  <c r="J57" i="2" s="1"/>
  <c r="N57" i="2"/>
  <c r="H99" i="2"/>
  <c r="L99" i="2" s="1"/>
  <c r="N99" i="2"/>
  <c r="H89" i="2"/>
  <c r="L89" i="2" s="1"/>
  <c r="N89" i="2"/>
  <c r="H120" i="2"/>
  <c r="L120" i="2" s="1"/>
  <c r="N120" i="2"/>
  <c r="H15" i="2"/>
  <c r="J15" i="2" s="1"/>
  <c r="N15" i="2"/>
  <c r="H19" i="2"/>
  <c r="J19" i="2" s="1"/>
  <c r="N19" i="2"/>
  <c r="D81" i="2"/>
  <c r="E81" i="2" s="1"/>
  <c r="H96" i="2"/>
  <c r="L96" i="2" s="1"/>
  <c r="N96" i="2"/>
  <c r="H92" i="2"/>
  <c r="L92" i="2" s="1"/>
  <c r="N92" i="2"/>
  <c r="H23" i="2"/>
  <c r="J23" i="2" s="1"/>
  <c r="N23" i="2"/>
  <c r="H17" i="2"/>
  <c r="J17" i="2" s="1"/>
  <c r="N17" i="2"/>
  <c r="H13" i="2"/>
  <c r="J13" i="2" s="1"/>
  <c r="N13" i="2"/>
  <c r="H111" i="2"/>
  <c r="L111" i="2" s="1"/>
  <c r="N111" i="2"/>
  <c r="H31" i="2"/>
  <c r="J31" i="2" s="1"/>
  <c r="N31" i="2"/>
  <c r="H32" i="2"/>
  <c r="J32" i="2" s="1"/>
  <c r="N32" i="2"/>
  <c r="H22" i="2"/>
  <c r="J22" i="2" s="1"/>
  <c r="N22" i="2"/>
  <c r="H81" i="2"/>
  <c r="N81" i="2"/>
  <c r="H98" i="2"/>
  <c r="L98" i="2" s="1"/>
  <c r="N98" i="2"/>
  <c r="H82" i="2"/>
  <c r="N82" i="2"/>
  <c r="H14" i="2"/>
  <c r="J14" i="2" s="1"/>
  <c r="N14" i="2"/>
  <c r="H66" i="2"/>
  <c r="N66" i="2"/>
  <c r="H88" i="2"/>
  <c r="L88" i="2" s="1"/>
  <c r="N88" i="2"/>
  <c r="H54" i="2"/>
  <c r="J54" i="2" s="1"/>
  <c r="N54" i="2"/>
  <c r="H122" i="2"/>
  <c r="L122" i="2" s="1"/>
  <c r="N122" i="2"/>
  <c r="H52" i="2"/>
  <c r="J52" i="2" s="1"/>
  <c r="N52" i="2"/>
  <c r="H94" i="2"/>
  <c r="L94" i="2" s="1"/>
  <c r="N94" i="2"/>
  <c r="H44" i="2"/>
  <c r="J44" i="2" s="1"/>
  <c r="N44" i="2"/>
  <c r="H76" i="2"/>
  <c r="N76" i="2"/>
  <c r="H46" i="2"/>
  <c r="J46" i="2" s="1"/>
  <c r="N46" i="2"/>
  <c r="H29" i="2"/>
  <c r="J29" i="2" s="1"/>
  <c r="N29" i="2"/>
  <c r="H30" i="2"/>
  <c r="J30" i="2" s="1"/>
  <c r="N30" i="2"/>
  <c r="H56" i="2"/>
  <c r="J56" i="2" s="1"/>
  <c r="N56" i="2"/>
  <c r="H48" i="2"/>
  <c r="J48" i="2" s="1"/>
  <c r="N48" i="2"/>
  <c r="H64" i="2"/>
  <c r="N64" i="2"/>
  <c r="G50" i="2"/>
  <c r="I50" i="2" s="1"/>
  <c r="M50" i="2"/>
  <c r="H112" i="2"/>
  <c r="L112" i="2" s="1"/>
  <c r="N112" i="2"/>
  <c r="H84" i="2"/>
  <c r="L84" i="2" s="1"/>
  <c r="N84" i="2"/>
  <c r="H20" i="2"/>
  <c r="J20" i="2" s="1"/>
  <c r="N20" i="2"/>
  <c r="H55" i="2"/>
  <c r="J55" i="2" s="1"/>
  <c r="N55" i="2"/>
  <c r="H118" i="2"/>
  <c r="L118" i="2" s="1"/>
  <c r="N118" i="2"/>
  <c r="H27" i="2"/>
  <c r="J27" i="2" s="1"/>
  <c r="N27" i="2"/>
  <c r="D62" i="2"/>
  <c r="E62" i="2" s="1"/>
  <c r="H2" i="2"/>
  <c r="J2" i="2" s="1"/>
  <c r="N2" i="2"/>
  <c r="D84" i="2"/>
  <c r="E84" i="2" s="1"/>
  <c r="D47" i="2"/>
  <c r="E47" i="2" s="1"/>
  <c r="D99" i="2"/>
  <c r="E99" i="2" s="1"/>
  <c r="D90" i="2"/>
  <c r="E90" i="2" s="1"/>
  <c r="D94" i="2"/>
  <c r="E94" i="2" s="1"/>
  <c r="D57" i="2"/>
  <c r="E57" i="2" s="1"/>
  <c r="D16" i="2"/>
  <c r="E16" i="2" s="1"/>
  <c r="D86" i="2"/>
  <c r="E86" i="2" s="1"/>
  <c r="D33" i="2"/>
  <c r="E33" i="2" s="1"/>
  <c r="D22" i="2"/>
  <c r="E22" i="2" s="1"/>
  <c r="D89" i="2"/>
  <c r="E89" i="2" s="1"/>
  <c r="D87" i="2"/>
  <c r="E87" i="2" s="1"/>
  <c r="D96" i="2"/>
  <c r="E96" i="2" s="1"/>
  <c r="D18" i="2"/>
  <c r="E18" i="2" s="1"/>
  <c r="D118" i="2"/>
  <c r="E118" i="2" s="1"/>
  <c r="D25" i="2"/>
  <c r="E25" i="2" s="1"/>
  <c r="D14" i="2"/>
  <c r="E14" i="2" s="1"/>
  <c r="D98" i="2"/>
  <c r="E98" i="2" s="1"/>
  <c r="D46" i="2"/>
  <c r="E46" i="2" s="1"/>
  <c r="D12" i="2"/>
  <c r="E12" i="2" s="1"/>
  <c r="D112" i="2"/>
  <c r="E112" i="2" s="1"/>
  <c r="D48" i="2"/>
  <c r="E48" i="2" s="1"/>
  <c r="D56" i="2"/>
  <c r="E56" i="2" s="1"/>
  <c r="D116" i="2"/>
  <c r="E116" i="2" s="1"/>
  <c r="D21" i="2"/>
  <c r="E21" i="2" s="1"/>
  <c r="D31" i="2"/>
  <c r="E31" i="2" s="1"/>
  <c r="D108" i="2"/>
  <c r="E108" i="2" s="1"/>
  <c r="D3" i="2"/>
  <c r="E3" i="2" s="1"/>
  <c r="D110" i="2"/>
  <c r="E110" i="2" s="1"/>
  <c r="D119" i="2"/>
  <c r="E119" i="2" s="1"/>
  <c r="D45" i="2"/>
  <c r="E45" i="2" s="1"/>
  <c r="D2" i="2"/>
  <c r="E2" i="2" s="1"/>
  <c r="D30" i="2"/>
  <c r="E30" i="2" s="1"/>
  <c r="D23" i="2"/>
  <c r="E23" i="2" s="1"/>
  <c r="D76" i="2"/>
  <c r="E76" i="2" s="1"/>
  <c r="D67" i="2"/>
  <c r="E67" i="2" s="1"/>
  <c r="D91" i="2"/>
  <c r="E91" i="2" s="1"/>
  <c r="D63" i="2"/>
  <c r="E63" i="2" s="1"/>
  <c r="D66" i="2"/>
  <c r="E66" i="2" s="1"/>
  <c r="D35" i="2"/>
  <c r="E35" i="2" s="1"/>
  <c r="D44" i="2"/>
  <c r="E44" i="2" s="1"/>
  <c r="D59" i="2"/>
  <c r="E59" i="2" s="1"/>
  <c r="D55" i="2"/>
  <c r="E55" i="2" s="1"/>
  <c r="D19" i="2"/>
  <c r="E19" i="2" s="1"/>
  <c r="D54" i="2"/>
  <c r="E54" i="2" s="1"/>
  <c r="D92" i="2"/>
  <c r="E92" i="2" s="1"/>
  <c r="D11" i="2"/>
  <c r="E11" i="2" s="1"/>
  <c r="D60" i="2"/>
  <c r="E60" i="2" s="1"/>
  <c r="D65" i="2"/>
  <c r="E65" i="2" s="1"/>
  <c r="D27" i="2"/>
  <c r="E27" i="2" s="1"/>
  <c r="D120" i="2"/>
  <c r="E120" i="2" s="1"/>
  <c r="D61" i="2"/>
  <c r="E61" i="2" s="1"/>
  <c r="D95" i="2"/>
  <c r="E95" i="2" s="1"/>
  <c r="D32" i="2"/>
  <c r="E32" i="2" s="1"/>
  <c r="D121" i="2"/>
  <c r="E121" i="2" s="1"/>
  <c r="D58" i="2"/>
  <c r="E58" i="2" s="1"/>
  <c r="D17" i="2"/>
  <c r="E17" i="2" s="1"/>
  <c r="D64" i="2"/>
  <c r="E64" i="2" s="1"/>
  <c r="D97" i="2"/>
  <c r="E97" i="2" s="1"/>
  <c r="E3" i="1"/>
  <c r="E7" i="1"/>
  <c r="D7" i="1"/>
  <c r="E6" i="1"/>
  <c r="B7" i="1"/>
  <c r="B6" i="1"/>
  <c r="D6" i="1"/>
  <c r="C4" i="1"/>
  <c r="E10" i="1" l="1"/>
  <c r="E11" i="1" s="1"/>
  <c r="E15" i="1" s="1"/>
  <c r="J16" i="1"/>
  <c r="C9" i="1"/>
  <c r="C10" i="1" s="1"/>
  <c r="C11" i="1" s="1"/>
  <c r="C15" i="1" s="1"/>
  <c r="B9" i="1"/>
  <c r="B10" i="1" s="1"/>
  <c r="B11" i="1" s="1"/>
  <c r="B15" i="1" s="1"/>
  <c r="D9" i="1"/>
  <c r="D10" i="1" s="1"/>
  <c r="D11" i="1" s="1"/>
  <c r="D15" i="1" s="1"/>
  <c r="G3" i="1"/>
  <c r="Q50" i="2"/>
  <c r="Q70" i="2"/>
  <c r="Q85" i="2"/>
  <c r="R85" i="2" s="1"/>
  <c r="Q122" i="2"/>
  <c r="Q73" i="2"/>
  <c r="R73" i="2" s="1"/>
  <c r="Q88" i="2"/>
  <c r="R88" i="2" s="1"/>
  <c r="Q69" i="2"/>
  <c r="R69" i="2" s="1"/>
  <c r="E14" i="1"/>
  <c r="C5" i="1"/>
  <c r="T17" i="2"/>
  <c r="R106" i="2"/>
  <c r="R105" i="2"/>
  <c r="R70" i="2"/>
  <c r="R102" i="2"/>
  <c r="R50" i="2"/>
  <c r="R101" i="2"/>
  <c r="R6" i="2"/>
  <c r="M109" i="2"/>
  <c r="M49" i="2"/>
  <c r="Q49" i="2" s="1"/>
  <c r="M111" i="2"/>
  <c r="M20" i="2"/>
  <c r="Q20" i="2" s="1"/>
  <c r="R20" i="2" s="1"/>
  <c r="R42" i="2"/>
  <c r="R8" i="2"/>
  <c r="R107" i="2"/>
  <c r="R43" i="2"/>
  <c r="R10" i="2"/>
  <c r="R41" i="2"/>
  <c r="R103" i="2"/>
  <c r="R9" i="2"/>
  <c r="R104" i="2"/>
  <c r="R40" i="2"/>
  <c r="R7" i="2"/>
  <c r="R36" i="2"/>
  <c r="R34" i="2"/>
  <c r="R5" i="2"/>
  <c r="R38" i="2"/>
  <c r="R37" i="2"/>
  <c r="G80" i="2"/>
  <c r="K80" i="2" s="1"/>
  <c r="M13" i="2"/>
  <c r="Q13" i="2" s="1"/>
  <c r="M51" i="2"/>
  <c r="Q51" i="2" s="1"/>
  <c r="R72" i="2"/>
  <c r="M117" i="2"/>
  <c r="Q117" i="2" s="1"/>
  <c r="M83" i="2"/>
  <c r="G24" i="2"/>
  <c r="I24" i="2" s="1"/>
  <c r="Q24" i="2" s="1"/>
  <c r="I79" i="2"/>
  <c r="K79" i="2"/>
  <c r="K68" i="2"/>
  <c r="I68" i="2"/>
  <c r="Q68" i="2" s="1"/>
  <c r="K82" i="2"/>
  <c r="I82" i="2"/>
  <c r="L64" i="2"/>
  <c r="J64" i="2"/>
  <c r="L60" i="2"/>
  <c r="J60" i="2"/>
  <c r="J62" i="2"/>
  <c r="L62" i="2"/>
  <c r="L82" i="2"/>
  <c r="J82" i="2"/>
  <c r="L83" i="2"/>
  <c r="J83" i="2"/>
  <c r="K77" i="2"/>
  <c r="I77" i="2"/>
  <c r="J65" i="2"/>
  <c r="L65" i="2"/>
  <c r="I71" i="2"/>
  <c r="Q71" i="2" s="1"/>
  <c r="K71" i="2"/>
  <c r="J63" i="2"/>
  <c r="L63" i="2"/>
  <c r="L78" i="2"/>
  <c r="J78" i="2"/>
  <c r="J61" i="2"/>
  <c r="L61" i="2"/>
  <c r="L58" i="2"/>
  <c r="J58" i="2"/>
  <c r="K83" i="2"/>
  <c r="I83" i="2"/>
  <c r="I74" i="2"/>
  <c r="Q74" i="2" s="1"/>
  <c r="K74" i="2"/>
  <c r="J79" i="2"/>
  <c r="L79" i="2"/>
  <c r="L67" i="2"/>
  <c r="J67" i="2"/>
  <c r="L59" i="2"/>
  <c r="J59" i="2"/>
  <c r="G122" i="2"/>
  <c r="K122" i="2" s="1"/>
  <c r="M26" i="2"/>
  <c r="Q26" i="2" s="1"/>
  <c r="J81" i="2"/>
  <c r="L81" i="2"/>
  <c r="M29" i="2"/>
  <c r="Q29" i="2" s="1"/>
  <c r="M15" i="2"/>
  <c r="Q15" i="2" s="1"/>
  <c r="L80" i="2"/>
  <c r="J80" i="2"/>
  <c r="K75" i="2"/>
  <c r="I75" i="2"/>
  <c r="Q75" i="2" s="1"/>
  <c r="L66" i="2"/>
  <c r="J66" i="2"/>
  <c r="M79" i="2"/>
  <c r="L76" i="2"/>
  <c r="J76" i="2"/>
  <c r="M52" i="2"/>
  <c r="Q52" i="2" s="1"/>
  <c r="L77" i="2"/>
  <c r="J77" i="2"/>
  <c r="G100" i="2"/>
  <c r="K100" i="2" s="1"/>
  <c r="M100" i="2"/>
  <c r="Q100" i="2" s="1"/>
  <c r="M113" i="2"/>
  <c r="Q113" i="2" s="1"/>
  <c r="M93" i="2"/>
  <c r="Q93" i="2" s="1"/>
  <c r="G32" i="2"/>
  <c r="I32" i="2" s="1"/>
  <c r="M32" i="2"/>
  <c r="G118" i="2"/>
  <c r="K118" i="2" s="1"/>
  <c r="M118" i="2"/>
  <c r="Q118" i="2" s="1"/>
  <c r="G46" i="2"/>
  <c r="I46" i="2" s="1"/>
  <c r="M46" i="2"/>
  <c r="G28" i="2"/>
  <c r="I28" i="2" s="1"/>
  <c r="M28" i="2"/>
  <c r="G11" i="2"/>
  <c r="I11" i="2" s="1"/>
  <c r="M11" i="2"/>
  <c r="G65" i="2"/>
  <c r="M65" i="2"/>
  <c r="G87" i="2"/>
  <c r="K87" i="2" s="1"/>
  <c r="M87" i="2"/>
  <c r="Q87" i="2" s="1"/>
  <c r="G14" i="2"/>
  <c r="I14" i="2" s="1"/>
  <c r="M14" i="2"/>
  <c r="G25" i="2"/>
  <c r="I25" i="2" s="1"/>
  <c r="M25" i="2"/>
  <c r="G55" i="2"/>
  <c r="I55" i="2" s="1"/>
  <c r="M55" i="2"/>
  <c r="G53" i="2"/>
  <c r="I53" i="2" s="1"/>
  <c r="M53" i="2"/>
  <c r="G92" i="2"/>
  <c r="K92" i="2" s="1"/>
  <c r="M92" i="2"/>
  <c r="Q92" i="2" s="1"/>
  <c r="G115" i="2"/>
  <c r="K115" i="2" s="1"/>
  <c r="M115" i="2"/>
  <c r="Q115" i="2" s="1"/>
  <c r="G98" i="2"/>
  <c r="K98" i="2" s="1"/>
  <c r="M98" i="2"/>
  <c r="Q98" i="2" s="1"/>
  <c r="G60" i="2"/>
  <c r="M60" i="2"/>
  <c r="G61" i="2"/>
  <c r="M61" i="2"/>
  <c r="G78" i="2"/>
  <c r="M78" i="2"/>
  <c r="G12" i="2"/>
  <c r="I12" i="2" s="1"/>
  <c r="M12" i="2"/>
  <c r="G48" i="2"/>
  <c r="I48" i="2" s="1"/>
  <c r="M48" i="2"/>
  <c r="G95" i="2"/>
  <c r="K95" i="2" s="1"/>
  <c r="M95" i="2"/>
  <c r="Q95" i="2" s="1"/>
  <c r="G112" i="2"/>
  <c r="K112" i="2" s="1"/>
  <c r="M112" i="2"/>
  <c r="Q112" i="2" s="1"/>
  <c r="G96" i="2"/>
  <c r="K96" i="2" s="1"/>
  <c r="M96" i="2"/>
  <c r="Q96" i="2" s="1"/>
  <c r="G44" i="2"/>
  <c r="I44" i="2" s="1"/>
  <c r="M44" i="2"/>
  <c r="G66" i="2"/>
  <c r="M66" i="2"/>
  <c r="G81" i="2"/>
  <c r="M81" i="2"/>
  <c r="G67" i="2"/>
  <c r="M67" i="2"/>
  <c r="G76" i="2"/>
  <c r="M76" i="2"/>
  <c r="G30" i="2"/>
  <c r="I30" i="2" s="1"/>
  <c r="M30" i="2"/>
  <c r="G54" i="2"/>
  <c r="I54" i="2" s="1"/>
  <c r="M54" i="2"/>
  <c r="G19" i="2"/>
  <c r="I19" i="2" s="1"/>
  <c r="M19" i="2"/>
  <c r="G89" i="2"/>
  <c r="K89" i="2" s="1"/>
  <c r="M89" i="2"/>
  <c r="Q89" i="2" s="1"/>
  <c r="G90" i="2"/>
  <c r="K90" i="2" s="1"/>
  <c r="M90" i="2"/>
  <c r="Q90" i="2" s="1"/>
  <c r="G3" i="2"/>
  <c r="I3" i="2" s="1"/>
  <c r="M3" i="2"/>
  <c r="G56" i="2"/>
  <c r="I56" i="2" s="1"/>
  <c r="M56" i="2"/>
  <c r="G59" i="2"/>
  <c r="M59" i="2"/>
  <c r="G33" i="2"/>
  <c r="I33" i="2" s="1"/>
  <c r="M33" i="2"/>
  <c r="G23" i="2"/>
  <c r="I23" i="2" s="1"/>
  <c r="M23" i="2"/>
  <c r="G84" i="2"/>
  <c r="K84" i="2" s="1"/>
  <c r="M84" i="2"/>
  <c r="Q84" i="2" s="1"/>
  <c r="G119" i="2"/>
  <c r="K119" i="2" s="1"/>
  <c r="M119" i="2"/>
  <c r="Q119" i="2" s="1"/>
  <c r="G97" i="2"/>
  <c r="K97" i="2" s="1"/>
  <c r="M97" i="2"/>
  <c r="Q97" i="2" s="1"/>
  <c r="G121" i="2"/>
  <c r="K121" i="2" s="1"/>
  <c r="M121" i="2"/>
  <c r="Q121" i="2" s="1"/>
  <c r="G18" i="2"/>
  <c r="I18" i="2" s="1"/>
  <c r="M18" i="2"/>
  <c r="G22" i="2"/>
  <c r="I22" i="2" s="1"/>
  <c r="M22" i="2"/>
  <c r="G63" i="2"/>
  <c r="M63" i="2"/>
  <c r="G57" i="2"/>
  <c r="I57" i="2" s="1"/>
  <c r="M57" i="2"/>
  <c r="G91" i="2"/>
  <c r="K91" i="2" s="1"/>
  <c r="M91" i="2"/>
  <c r="Q91" i="2" s="1"/>
  <c r="G110" i="2"/>
  <c r="K110" i="2" s="1"/>
  <c r="M110" i="2"/>
  <c r="Q110" i="2" s="1"/>
  <c r="G86" i="2"/>
  <c r="K86" i="2" s="1"/>
  <c r="M86" i="2"/>
  <c r="Q86" i="2" s="1"/>
  <c r="G47" i="2"/>
  <c r="I47" i="2" s="1"/>
  <c r="M47" i="2"/>
  <c r="G45" i="2"/>
  <c r="I45" i="2" s="1"/>
  <c r="M45" i="2"/>
  <c r="G62" i="2"/>
  <c r="M62" i="2"/>
  <c r="G108" i="2"/>
  <c r="K108" i="2" s="1"/>
  <c r="M108" i="2"/>
  <c r="Q108" i="2" s="1"/>
  <c r="G64" i="2"/>
  <c r="M64" i="2"/>
  <c r="G21" i="2"/>
  <c r="I21" i="2" s="1"/>
  <c r="M21" i="2"/>
  <c r="G120" i="2"/>
  <c r="K120" i="2" s="1"/>
  <c r="M120" i="2"/>
  <c r="Q120" i="2" s="1"/>
  <c r="G27" i="2"/>
  <c r="I27" i="2" s="1"/>
  <c r="M27" i="2"/>
  <c r="G35" i="2"/>
  <c r="I35" i="2" s="1"/>
  <c r="M35" i="2"/>
  <c r="G16" i="2"/>
  <c r="I16" i="2" s="1"/>
  <c r="M16" i="2"/>
  <c r="G94" i="2"/>
  <c r="K94" i="2" s="1"/>
  <c r="M94" i="2"/>
  <c r="Q94" i="2" s="1"/>
  <c r="G99" i="2"/>
  <c r="K99" i="2" s="1"/>
  <c r="M99" i="2"/>
  <c r="Q99" i="2" s="1"/>
  <c r="G31" i="2"/>
  <c r="I31" i="2" s="1"/>
  <c r="M31" i="2"/>
  <c r="G17" i="2"/>
  <c r="I17" i="2" s="1"/>
  <c r="M17" i="2"/>
  <c r="G58" i="2"/>
  <c r="M58" i="2"/>
  <c r="G116" i="2"/>
  <c r="K116" i="2" s="1"/>
  <c r="M116" i="2"/>
  <c r="Q116" i="2" s="1"/>
  <c r="G114" i="2"/>
  <c r="K114" i="2" s="1"/>
  <c r="M114" i="2"/>
  <c r="Q114" i="2" s="1"/>
  <c r="G2" i="2"/>
  <c r="I2" i="2" s="1"/>
  <c r="M2" i="2"/>
  <c r="D12" i="1" l="1"/>
  <c r="B12" i="1"/>
  <c r="C12" i="1"/>
  <c r="E16" i="1"/>
  <c r="E12" i="1"/>
  <c r="E13" i="1" s="1"/>
  <c r="D14" i="1"/>
  <c r="D16" i="1"/>
  <c r="D22" i="1" s="1"/>
  <c r="D13" i="1"/>
  <c r="Q83" i="2"/>
  <c r="B16" i="1"/>
  <c r="B17" i="1" s="1"/>
  <c r="B13" i="1"/>
  <c r="C16" i="1"/>
  <c r="C17" i="1" s="1"/>
  <c r="C13" i="1"/>
  <c r="Q32" i="2"/>
  <c r="R32" i="2" s="1"/>
  <c r="Q17" i="2"/>
  <c r="Q46" i="2"/>
  <c r="R46" i="2" s="1"/>
  <c r="Q53" i="2"/>
  <c r="Q48" i="2"/>
  <c r="Q79" i="2"/>
  <c r="R79" i="2" s="1"/>
  <c r="Q109" i="2"/>
  <c r="R109" i="2" s="1"/>
  <c r="Q2" i="2"/>
  <c r="R2" i="2" s="1"/>
  <c r="Q47" i="2"/>
  <c r="Q12" i="2"/>
  <c r="R12" i="2" s="1"/>
  <c r="Q45" i="2"/>
  <c r="R45" i="2" s="1"/>
  <c r="Q19" i="2"/>
  <c r="R19" i="2" s="1"/>
  <c r="Q22" i="2"/>
  <c r="R22" i="2" s="1"/>
  <c r="Q57" i="2"/>
  <c r="R57" i="2" s="1"/>
  <c r="Q77" i="2"/>
  <c r="R77" i="2" s="1"/>
  <c r="Q16" i="2"/>
  <c r="R16" i="2" s="1"/>
  <c r="Q18" i="2"/>
  <c r="R18" i="2" s="1"/>
  <c r="Q56" i="2"/>
  <c r="R56" i="2" s="1"/>
  <c r="Q3" i="2"/>
  <c r="R3" i="2" s="1"/>
  <c r="Q54" i="2"/>
  <c r="R54" i="2" s="1"/>
  <c r="Q27" i="2"/>
  <c r="R27" i="2" s="1"/>
  <c r="Q21" i="2"/>
  <c r="R21" i="2" s="1"/>
  <c r="Q11" i="2"/>
  <c r="R11" i="2" s="1"/>
  <c r="Q82" i="2"/>
  <c r="R82" i="2" s="1"/>
  <c r="Q31" i="2"/>
  <c r="R31" i="2" s="1"/>
  <c r="Q55" i="2"/>
  <c r="R55" i="2" s="1"/>
  <c r="Q35" i="2"/>
  <c r="R35" i="2" s="1"/>
  <c r="Q14" i="2"/>
  <c r="R14" i="2" s="1"/>
  <c r="Q44" i="2"/>
  <c r="R44" i="2" s="1"/>
  <c r="Q33" i="2"/>
  <c r="R33" i="2" s="1"/>
  <c r="Q28" i="2"/>
  <c r="R28" i="2" s="1"/>
  <c r="Q111" i="2"/>
  <c r="R111" i="2" s="1"/>
  <c r="Q30" i="2"/>
  <c r="R30" i="2" s="1"/>
  <c r="Q25" i="2"/>
  <c r="R25" i="2" s="1"/>
  <c r="Q23" i="2"/>
  <c r="R23" i="2" s="1"/>
  <c r="R49" i="2"/>
  <c r="C6" i="1"/>
  <c r="C7" i="1"/>
  <c r="R13" i="2"/>
  <c r="R48" i="2"/>
  <c r="R53" i="2"/>
  <c r="I80" i="2"/>
  <c r="R114" i="2"/>
  <c r="R17" i="2"/>
  <c r="R47" i="2"/>
  <c r="R112" i="2"/>
  <c r="R110" i="2"/>
  <c r="R71" i="2"/>
  <c r="R99" i="2"/>
  <c r="R90" i="2"/>
  <c r="R100" i="2"/>
  <c r="R94" i="2"/>
  <c r="R98" i="2"/>
  <c r="R89" i="2"/>
  <c r="R86" i="2"/>
  <c r="R92" i="2"/>
  <c r="R51" i="2"/>
  <c r="R52" i="2"/>
  <c r="R75" i="2"/>
  <c r="R122" i="2"/>
  <c r="R113" i="2"/>
  <c r="R29" i="2"/>
  <c r="R93" i="2"/>
  <c r="R120" i="2"/>
  <c r="R26" i="2"/>
  <c r="R91" i="2"/>
  <c r="R108" i="2"/>
  <c r="R68" i="2"/>
  <c r="R116" i="2"/>
  <c r="R115" i="2"/>
  <c r="R118" i="2"/>
  <c r="R74" i="2"/>
  <c r="R117" i="2"/>
  <c r="R121" i="2"/>
  <c r="R84" i="2"/>
  <c r="R95" i="2"/>
  <c r="R83" i="2"/>
  <c r="R24" i="2"/>
  <c r="R97" i="2"/>
  <c r="R87" i="2"/>
  <c r="R96" i="2"/>
  <c r="R15" i="2"/>
  <c r="R119" i="2"/>
  <c r="K60" i="2"/>
  <c r="I60" i="2"/>
  <c r="Q60" i="2" s="1"/>
  <c r="K78" i="2"/>
  <c r="I78" i="2"/>
  <c r="Q78" i="2" s="1"/>
  <c r="K61" i="2"/>
  <c r="I61" i="2"/>
  <c r="Q61" i="2" s="1"/>
  <c r="K59" i="2"/>
  <c r="I59" i="2"/>
  <c r="Q59" i="2" s="1"/>
  <c r="K58" i="2"/>
  <c r="I58" i="2"/>
  <c r="Q58" i="2" s="1"/>
  <c r="I81" i="2"/>
  <c r="Q81" i="2" s="1"/>
  <c r="K81" i="2"/>
  <c r="K66" i="2"/>
  <c r="I66" i="2"/>
  <c r="Q66" i="2" s="1"/>
  <c r="K62" i="2"/>
  <c r="I62" i="2"/>
  <c r="Q62" i="2" s="1"/>
  <c r="I65" i="2"/>
  <c r="Q65" i="2" s="1"/>
  <c r="K65" i="2"/>
  <c r="K63" i="2"/>
  <c r="I63" i="2"/>
  <c r="Q63" i="2" s="1"/>
  <c r="I64" i="2"/>
  <c r="Q64" i="2" s="1"/>
  <c r="K64" i="2"/>
  <c r="K76" i="2"/>
  <c r="I76" i="2"/>
  <c r="Q76" i="2" s="1"/>
  <c r="K67" i="2"/>
  <c r="I67" i="2"/>
  <c r="Q67" i="2" s="1"/>
  <c r="E22" i="1" l="1"/>
  <c r="G5" i="1" s="1"/>
  <c r="R12" i="1"/>
  <c r="M12" i="1"/>
  <c r="P12" i="1"/>
  <c r="E17" i="1"/>
  <c r="M14" i="1" s="1"/>
  <c r="D17" i="1"/>
  <c r="G17" i="1" s="1"/>
  <c r="G16" i="1"/>
  <c r="Q80" i="2"/>
  <c r="R80" i="2" s="1"/>
  <c r="M15" i="1"/>
  <c r="R61" i="2"/>
  <c r="R76" i="2"/>
  <c r="R64" i="2"/>
  <c r="R58" i="2"/>
  <c r="R78" i="2"/>
  <c r="R63" i="2"/>
  <c r="R62" i="2"/>
  <c r="R60" i="2"/>
  <c r="R67" i="2"/>
  <c r="R81" i="2"/>
  <c r="R59" i="2"/>
  <c r="R65" i="2"/>
  <c r="R66" i="2"/>
</calcChain>
</file>

<file path=xl/sharedStrings.xml><?xml version="1.0" encoding="utf-8"?>
<sst xmlns="http://schemas.openxmlformats.org/spreadsheetml/2006/main" count="520" uniqueCount="127">
  <si>
    <t>em_norm_rms</t>
  </si>
  <si>
    <t>m</t>
  </si>
  <si>
    <t>Conventional</t>
  </si>
  <si>
    <t>Ion trap</t>
  </si>
  <si>
    <t>sigma x</t>
  </si>
  <si>
    <t>sigma betagamma</t>
  </si>
  <si>
    <t>m/s</t>
  </si>
  <si>
    <t>c</t>
  </si>
  <si>
    <t>hbar</t>
  </si>
  <si>
    <t>J.s=kg.m^2/s</t>
  </si>
  <si>
    <t>e</t>
  </si>
  <si>
    <t>C</t>
  </si>
  <si>
    <t>k_Boltzmann</t>
  </si>
  <si>
    <t>J/K</t>
  </si>
  <si>
    <t>uDalton</t>
  </si>
  <si>
    <t>kg</t>
  </si>
  <si>
    <t>T</t>
  </si>
  <si>
    <t>K</t>
  </si>
  <si>
    <t>&lt;ke&gt;</t>
  </si>
  <si>
    <t>eV</t>
  </si>
  <si>
    <t>N</t>
  </si>
  <si>
    <t>Ion source bunch numbers</t>
  </si>
  <si>
    <t>Current</t>
  </si>
  <si>
    <t>mA</t>
  </si>
  <si>
    <t>A</t>
  </si>
  <si>
    <t>e/s</t>
  </si>
  <si>
    <t>Bunching frequency</t>
  </si>
  <si>
    <t>MHz</t>
  </si>
  <si>
    <t>e.g. RFQ frequency</t>
  </si>
  <si>
    <t>Hz</t>
  </si>
  <si>
    <t>e/bunch</t>
  </si>
  <si>
    <t>R_min_SC</t>
  </si>
  <si>
    <t>eps0</t>
  </si>
  <si>
    <t>Energy</t>
  </si>
  <si>
    <t>Focus</t>
  </si>
  <si>
    <t>chirp</t>
  </si>
  <si>
    <t>GeV/u</t>
  </si>
  <si>
    <t>ke_implosion</t>
  </si>
  <si>
    <t>q_Ca</t>
  </si>
  <si>
    <t>m_Ca</t>
  </si>
  <si>
    <t>betagamma_implosion</t>
  </si>
  <si>
    <t>gamma_implosion</t>
  </si>
  <si>
    <t>J</t>
  </si>
  <si>
    <t>Density</t>
  </si>
  <si>
    <t>kg/m^3</t>
  </si>
  <si>
    <t>times water</t>
  </si>
  <si>
    <t>nuclear density</t>
  </si>
  <si>
    <t>1GeV/fm^3 as a density</t>
  </si>
  <si>
    <t>0.4GeV/fm^3</t>
  </si>
  <si>
    <t>sigma v.gamma (nonrelativistic)</t>
  </si>
  <si>
    <t>gamma_infty</t>
  </si>
  <si>
    <t>L/bunch</t>
  </si>
  <si>
    <t>N^2/(4pisigma^2)</t>
  </si>
  <si>
    <t>m^-2</t>
  </si>
  <si>
    <t>cm^-2</t>
  </si>
  <si>
    <t>Proton total cross section</t>
  </si>
  <si>
    <t>mbarns</t>
  </si>
  <si>
    <t>cm^2</t>
  </si>
  <si>
    <t>L/ion pair</t>
  </si>
  <si>
    <t>Cross-section available per ion</t>
  </si>
  <si>
    <t>barns</t>
  </si>
  <si>
    <t>Calcium (est.)</t>
  </si>
  <si>
    <t>Uranium (est.)</t>
  </si>
  <si>
    <t>sigma_th</t>
  </si>
  <si>
    <t>gamma_beam</t>
  </si>
  <si>
    <t>q_Ca(bare)</t>
  </si>
  <si>
    <t>beta_beam</t>
  </si>
  <si>
    <t>bg_beam</t>
  </si>
  <si>
    <t>sigma_bg(T)</t>
  </si>
  <si>
    <t>sigma_bg(L)</t>
  </si>
  <si>
    <t>sigma_p/p</t>
  </si>
  <si>
    <t>E_k,in(T) (J)</t>
  </si>
  <si>
    <t>E_k,in(L) (J)</t>
  </si>
  <si>
    <t>r_SC(T) (m)</t>
  </si>
  <si>
    <t>r_SC(L) (m)</t>
  </si>
  <si>
    <t>em_norm,rms</t>
  </si>
  <si>
    <t>r_em(T) (m)</t>
  </si>
  <si>
    <t>r_em(L) (m)</t>
  </si>
  <si>
    <t>Energy (eV/u)</t>
  </si>
  <si>
    <t>Density (kg/m^3)</t>
  </si>
  <si>
    <t>r_SCbare(T) (m)</t>
  </si>
  <si>
    <t>r_SCbare(L) (m)</t>
  </si>
  <si>
    <t>Density (nucl.)</t>
  </si>
  <si>
    <t>~sigma_x</t>
  </si>
  <si>
    <t>r_nucl</t>
  </si>
  <si>
    <t>V_nucl</t>
  </si>
  <si>
    <t>m^3</t>
  </si>
  <si>
    <t>r_z (m)</t>
  </si>
  <si>
    <t>r_xy (m)</t>
  </si>
  <si>
    <t>sc ratio</t>
  </si>
  <si>
    <t xml:space="preserve">Beam power </t>
  </si>
  <si>
    <t>W</t>
  </si>
  <si>
    <t>Rep rate</t>
  </si>
  <si>
    <t>Particles per second</t>
  </si>
  <si>
    <t>s^-1</t>
  </si>
  <si>
    <t>Beam current</t>
  </si>
  <si>
    <t>7.67 barns for Pb at 5.02TeV, LHC</t>
  </si>
  <si>
    <t>Lequiv cm^-2</t>
  </si>
  <si>
    <t>em_asp</t>
  </si>
  <si>
    <t>Transverse</t>
  </si>
  <si>
    <t>Longitudinal</t>
  </si>
  <si>
    <t>Quantum em_norm limit</t>
  </si>
  <si>
    <t>one ion</t>
  </si>
  <si>
    <t>all ions 1D chain</t>
  </si>
  <si>
    <t>all ions 3D sphere</t>
  </si>
  <si>
    <t>T_trap</t>
  </si>
  <si>
    <t>sigma_vx</t>
  </si>
  <si>
    <t>sigma_x_trap</t>
  </si>
  <si>
    <t>sigma_z_trap</t>
  </si>
  <si>
    <t>E_sc</t>
  </si>
  <si>
    <t>V/m</t>
  </si>
  <si>
    <t>V_sc</t>
  </si>
  <si>
    <t>V</t>
  </si>
  <si>
    <t>V/m^2</t>
  </si>
  <si>
    <t>k_trap</t>
  </si>
  <si>
    <t>2kr</t>
  </si>
  <si>
    <t>kr^2</t>
  </si>
  <si>
    <t>k</t>
  </si>
  <si>
    <t>r_electrodes</t>
  </si>
  <si>
    <t>V_electrodes</t>
  </si>
  <si>
    <t>E_electrodes</t>
  </si>
  <si>
    <t>Luminosity</t>
  </si>
  <si>
    <t>cm^-2 s^-1</t>
  </si>
  <si>
    <t>Lequiv cm^-2 s^-1</t>
  </si>
  <si>
    <t>r_min</t>
  </si>
  <si>
    <t>sigma_min</t>
  </si>
  <si>
    <t>burnoff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</si>
</sst>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'rlimitsN=500'!$M$2:$M$122</c:f>
              <c:numCache>
                <c:formatCode>General</c:formatCode>
                <c:ptCount val="121"/>
                <c:pt idx="0">
                  <c:v>1.5472173401872661E-5</c:v>
                </c:pt>
                <c:pt idx="1">
                  <c:v>1.3789588995486315E-5</c:v>
                </c:pt>
                <c:pt idx="2">
                  <c:v>1.2289984346766827E-5</c:v>
                </c:pt>
                <c:pt idx="3">
                  <c:v>1.0953460024935186E-5</c:v>
                </c:pt>
                <c:pt idx="4">
                  <c:v>9.7622814969057826E-6</c:v>
                </c:pt>
                <c:pt idx="5">
                  <c:v>8.7006425143047523E-6</c:v>
                </c:pt>
                <c:pt idx="6">
                  <c:v>7.7544558585385891E-6</c:v>
                </c:pt>
                <c:pt idx="7">
                  <c:v>6.9111660743930491E-6</c:v>
                </c:pt>
                <c:pt idx="8">
                  <c:v>6.1595832629255147E-6</c:v>
                </c:pt>
                <c:pt idx="9">
                  <c:v>5.4897344216562841E-6</c:v>
                </c:pt>
                <c:pt idx="10">
                  <c:v>4.8927309095236925E-6</c:v>
                </c:pt>
                <c:pt idx="11">
                  <c:v>4.3606510215324006E-6</c:v>
                </c:pt>
                <c:pt idx="12">
                  <c:v>3.886434310925397E-6</c:v>
                </c:pt>
                <c:pt idx="13">
                  <c:v>3.4637882213192761E-6</c:v>
                </c:pt>
                <c:pt idx="14">
                  <c:v>3.0871044957503686E-6</c:v>
                </c:pt>
                <c:pt idx="15">
                  <c:v>2.7513847691199316E-6</c:v>
                </c:pt>
                <c:pt idx="16">
                  <c:v>2.4521742540501782E-6</c:v>
                </c:pt>
                <c:pt idx="17">
                  <c:v>2.1855025971478738E-6</c:v>
                </c:pt>
                <c:pt idx="18">
                  <c:v>1.9478312310643174E-6</c:v>
                </c:pt>
                <c:pt idx="19">
                  <c:v>1.7360064059691853E-6</c:v>
                </c:pt>
                <c:pt idx="20">
                  <c:v>1.5472173289553337E-6</c:v>
                </c:pt>
                <c:pt idx="21">
                  <c:v>1.3789588866590185E-6</c:v>
                </c:pt>
                <c:pt idx="22">
                  <c:v>1.2289983910547264E-6</c:v>
                </c:pt>
                <c:pt idx="23">
                  <c:v>1.0953459562898953E-6</c:v>
                </c:pt>
                <c:pt idx="24">
                  <c:v>9.7622809786987725E-7</c:v>
                </c:pt>
                <c:pt idx="25">
                  <c:v>8.7006419275974489E-7</c:v>
                </c:pt>
                <c:pt idx="26">
                  <c:v>7.7544551091123682E-7</c:v>
                </c:pt>
                <c:pt idx="27">
                  <c:v>6.9111652002752501E-7</c:v>
                </c:pt>
                <c:pt idx="28">
                  <c:v>6.1595822547778078E-7</c:v>
                </c:pt>
                <c:pt idx="29">
                  <c:v>5.4897332215766148E-7</c:v>
                </c:pt>
                <c:pt idx="30">
                  <c:v>4.8927296140890302E-7</c:v>
                </c:pt>
                <c:pt idx="31">
                  <c:v>4.3606495555938043E-7</c:v>
                </c:pt>
                <c:pt idx="32">
                  <c:v>3.8864326670522863E-7</c:v>
                </c:pt>
                <c:pt idx="33">
                  <c:v>3.4637863791018025E-7</c:v>
                </c:pt>
                <c:pt idx="34">
                  <c:v>3.0871024318487643E-7</c:v>
                </c:pt>
                <c:pt idx="35">
                  <c:v>2.7513824581880573E-7</c:v>
                </c:pt>
                <c:pt idx="36">
                  <c:v>2.4521716581598554E-7</c:v>
                </c:pt>
                <c:pt idx="37">
                  <c:v>2.185499686139326E-7</c:v>
                </c:pt>
                <c:pt idx="38">
                  <c:v>1.9478279671738053E-7</c:v>
                </c:pt>
                <c:pt idx="39">
                  <c:v>1.73600274191017E-7</c:v>
                </c:pt>
                <c:pt idx="40">
                  <c:v>1.5472132182820391E-7</c:v>
                </c:pt>
                <c:pt idx="41">
                  <c:v>1.3789542740188719E-7</c:v>
                </c:pt>
                <c:pt idx="42">
                  <c:v>1.2289932151873107E-7</c:v>
                </c:pt>
                <c:pt idx="43">
                  <c:v>1.0953401496311788E-7</c:v>
                </c:pt>
                <c:pt idx="44">
                  <c:v>9.7622158237555105E-8</c:v>
                </c:pt>
                <c:pt idx="45">
                  <c:v>8.7005688240375362E-8</c:v>
                </c:pt>
                <c:pt idx="46">
                  <c:v>7.7543730865499585E-8</c:v>
                </c:pt>
                <c:pt idx="47">
                  <c:v>6.9110731688134377E-8</c:v>
                </c:pt>
                <c:pt idx="48">
                  <c:v>6.15947899330028E-8</c:v>
                </c:pt>
                <c:pt idx="49">
                  <c:v>5.4896173620345493E-8</c:v>
                </c:pt>
                <c:pt idx="50">
                  <c:v>4.892599618264802E-8</c:v>
                </c:pt>
                <c:pt idx="51">
                  <c:v>4.360503699426844E-8</c:v>
                </c:pt>
                <c:pt idx="52">
                  <c:v>3.8862690161928105E-8</c:v>
                </c:pt>
                <c:pt idx="53">
                  <c:v>3.463602762778803E-8</c:v>
                </c:pt>
                <c:pt idx="54">
                  <c:v>3.0868964152627646E-8</c:v>
                </c:pt>
                <c:pt idx="55">
                  <c:v>2.7511513099434202E-8</c:v>
                </c:pt>
                <c:pt idx="56">
                  <c:v>2.4519123141919532E-8</c:v>
                </c:pt>
                <c:pt idx="57">
                  <c:v>2.1852087096550398E-8</c:v>
                </c:pt>
                <c:pt idx="58">
                  <c:v>1.9475015033955416E-8</c:v>
                </c:pt>
                <c:pt idx="59">
                  <c:v>1.7356364678289807E-8</c:v>
                </c:pt>
                <c:pt idx="60">
                  <c:v>1.5468022863544551E-8</c:v>
                </c:pt>
                <c:pt idx="61">
                  <c:v>1.3784932493368648E-8</c:v>
                </c:pt>
                <c:pt idx="62">
                  <c:v>1.2284760054882418E-8</c:v>
                </c:pt>
                <c:pt idx="63">
                  <c:v>1.0947599275383129E-8</c:v>
                </c:pt>
                <c:pt idx="64">
                  <c:v>9.7557069906660765E-9</c:v>
                </c:pt>
                <c:pt idx="65">
                  <c:v>8.6932677215859595E-9</c:v>
                </c:pt>
                <c:pt idx="66">
                  <c:v>7.7461838370041689E-9</c:v>
                </c:pt>
                <c:pt idx="67">
                  <c:v>6.9018885216074626E-9</c:v>
                </c:pt>
                <c:pt idx="68">
                  <c:v>6.1491790708597176E-9</c:v>
                </c:pt>
                <c:pt idx="69">
                  <c:v>5.4780683066535321E-9</c:v>
                </c:pt>
                <c:pt idx="70">
                  <c:v>4.8796521498864807E-9</c:v>
                </c:pt>
                <c:pt idx="71">
                  <c:v>4.3459916035668958E-9</c:v>
                </c:pt>
                <c:pt idx="72">
                  <c:v>3.8700075953223383E-9</c:v>
                </c:pt>
                <c:pt idx="73">
                  <c:v>3.4453873042212443E-9</c:v>
                </c:pt>
                <c:pt idx="74">
                  <c:v>3.0665007562932173E-9</c:v>
                </c:pt>
                <c:pt idx="75">
                  <c:v>2.7283266184641383E-9</c:v>
                </c:pt>
                <c:pt idx="76">
                  <c:v>2.426386253914631E-9</c:v>
                </c:pt>
                <c:pt idx="77">
                  <c:v>2.1566852247125908E-9</c:v>
                </c:pt>
                <c:pt idx="78">
                  <c:v>1.9156615407119587E-9</c:v>
                </c:pt>
                <c:pt idx="79">
                  <c:v>1.7001400564549958E-9</c:v>
                </c:pt>
                <c:pt idx="80">
                  <c:v>1.5072925071567502E-9</c:v>
                </c:pt>
                <c:pt idx="81">
                  <c:v>1.3346027442804189E-9</c:v>
                </c:pt>
                <c:pt idx="82">
                  <c:v>1.1798367694705635E-9</c:v>
                </c:pt>
                <c:pt idx="83">
                  <c:v>1.0410171559792504E-9</c:v>
                </c:pt>
                <c:pt idx="84">
                  <c:v>9.1640136825010134E-10</c:v>
                </c:pt>
                <c:pt idx="85">
                  <c:v>8.0446332327516263E-10</c:v>
                </c:pt>
                <c:pt idx="86">
                  <c:v>7.0387727558959502E-10</c:v>
                </c:pt>
                <c:pt idx="87">
                  <c:v>6.1350277956982325E-10</c:v>
                </c:pt>
                <c:pt idx="88">
                  <c:v>5.3236917554007929E-10</c:v>
                </c:pt>
                <c:pt idx="89">
                  <c:v>4.5965792064375712E-10</c:v>
                </c:pt>
                <c:pt idx="90">
                  <c:v>3.946813507649698E-10</c:v>
                </c:pt>
                <c:pt idx="91">
                  <c:v>3.3685728521644604E-10</c:v>
                </c:pt>
                <c:pt idx="92">
                  <c:v>2.8568025585912756E-10</c:v>
                </c:pt>
                <c:pt idx="93">
                  <c:v>2.4069173282783369E-10</c:v>
                </c:pt>
                <c:pt idx="94">
                  <c:v>2.0145292565456907E-10</c:v>
                </c:pt>
                <c:pt idx="95">
                  <c:v>1.6752393419708278E-10</c:v>
                </c:pt>
                <c:pt idx="96">
                  <c:v>1.3845194320115917E-10</c:v>
                </c:pt>
                <c:pt idx="97">
                  <c:v>1.1376913048520048E-10</c:v>
                </c:pt>
                <c:pt idx="98">
                  <c:v>9.2998786694416921E-11</c:v>
                </c:pt>
                <c:pt idx="99">
                  <c:v>7.5666640048673551E-11</c:v>
                </c:pt>
                <c:pt idx="100">
                  <c:v>6.1313955730266279E-11</c:v>
                </c:pt>
                <c:pt idx="101">
                  <c:v>4.9509525930812012E-11</c:v>
                </c:pt>
                <c:pt idx="102">
                  <c:v>3.9858739713652175E-11</c:v>
                </c:pt>
                <c:pt idx="103">
                  <c:v>3.2009043099867607E-11</c:v>
                </c:pt>
                <c:pt idx="104">
                  <c:v>2.5651956996703497E-11</c:v>
                </c:pt>
                <c:pt idx="105">
                  <c:v>2.0522311437343276E-11</c:v>
                </c:pt>
                <c:pt idx="106">
                  <c:v>1.6395524985134293E-11</c:v>
                </c:pt>
                <c:pt idx="107">
                  <c:v>1.3083715671639043E-11</c:v>
                </c:pt>
                <c:pt idx="108">
                  <c:v>1.0431281057855827E-11</c:v>
                </c:pt>
                <c:pt idx="109">
                  <c:v>8.3104071098401703E-12</c:v>
                </c:pt>
                <c:pt idx="110">
                  <c:v>6.6168026099182111E-12</c:v>
                </c:pt>
                <c:pt idx="111">
                  <c:v>5.2658263371315095E-12</c:v>
                </c:pt>
                <c:pt idx="112">
                  <c:v>4.189081197075646E-12</c:v>
                </c:pt>
                <c:pt idx="113">
                  <c:v>3.3314881716928674E-12</c:v>
                </c:pt>
                <c:pt idx="114">
                  <c:v>2.6488161431257876E-12</c:v>
                </c:pt>
                <c:pt idx="115">
                  <c:v>2.1056241951589494E-12</c:v>
                </c:pt>
                <c:pt idx="116">
                  <c:v>1.6735650206951373E-12</c:v>
                </c:pt>
                <c:pt idx="117">
                  <c:v>1.3299971576663202E-12</c:v>
                </c:pt>
                <c:pt idx="118">
                  <c:v>1.0568568652974334E-12</c:v>
                </c:pt>
                <c:pt idx="119">
                  <c:v>8.3974551388500394E-13</c:v>
                </c:pt>
                <c:pt idx="120">
                  <c:v>6.6719413333260548E-13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2A8-4DEF-A1DA-67E94F5A612C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'rlimitsN=500'!$N$2:$N$122</c:f>
              <c:numCache>
                <c:formatCode>General</c:formatCode>
                <c:ptCount val="121"/>
                <c:pt idx="0">
                  <c:v>1.5472173418482723E-5</c:v>
                </c:pt>
                <c:pt idx="1">
                  <c:v>1.3789589014123111E-5</c:v>
                </c:pt>
                <c:pt idx="2">
                  <c:v>1.2289984367677655E-5</c:v>
                </c:pt>
                <c:pt idx="3">
                  <c:v>1.0953460048397521E-5</c:v>
                </c:pt>
                <c:pt idx="4">
                  <c:v>9.7622815232309551E-6</c:v>
                </c:pt>
                <c:pt idx="5">
                  <c:v>8.7006425438420821E-6</c:v>
                </c:pt>
                <c:pt idx="6">
                  <c:v>7.7544558916800186E-6</c:v>
                </c:pt>
                <c:pt idx="7">
                  <c:v>6.9111661115783435E-6</c:v>
                </c:pt>
                <c:pt idx="8">
                  <c:v>6.1595833046481012E-6</c:v>
                </c:pt>
                <c:pt idx="9">
                  <c:v>5.4897344684697952E-6</c:v>
                </c:pt>
                <c:pt idx="10">
                  <c:v>4.892730962049316E-6</c:v>
                </c:pt>
                <c:pt idx="11">
                  <c:v>4.3606510804671201E-6</c:v>
                </c:pt>
                <c:pt idx="12">
                  <c:v>3.886434377051239E-6</c:v>
                </c:pt>
                <c:pt idx="13">
                  <c:v>3.4637882955136922E-6</c:v>
                </c:pt>
                <c:pt idx="14">
                  <c:v>3.0871045789978725E-6</c:v>
                </c:pt>
                <c:pt idx="15">
                  <c:v>2.7513848625251672E-6</c:v>
                </c:pt>
                <c:pt idx="16">
                  <c:v>2.4521743588525755E-6</c:v>
                </c:pt>
                <c:pt idx="17">
                  <c:v>2.1855027147380977E-6</c:v>
                </c:pt>
                <c:pt idx="18">
                  <c:v>1.9478313630027183E-6</c:v>
                </c:pt>
                <c:pt idx="19">
                  <c:v>1.7360065540065055E-6</c:v>
                </c:pt>
                <c:pt idx="20">
                  <c:v>1.5472174950559377E-6</c:v>
                </c:pt>
                <c:pt idx="21">
                  <c:v>1.3789590730269599E-6</c:v>
                </c:pt>
                <c:pt idx="22">
                  <c:v>1.2289986001629939E-6</c:v>
                </c:pt>
                <c:pt idx="23">
                  <c:v>1.0953461909132281E-6</c:v>
                </c:pt>
                <c:pt idx="24">
                  <c:v>9.7622836112158283E-7</c:v>
                </c:pt>
                <c:pt idx="25">
                  <c:v>8.7006448813301157E-7</c:v>
                </c:pt>
                <c:pt idx="26">
                  <c:v>7.7544584232548562E-7</c:v>
                </c:pt>
                <c:pt idx="27">
                  <c:v>6.9111689188041812E-7</c:v>
                </c:pt>
                <c:pt idx="28">
                  <c:v>6.1595864270357449E-7</c:v>
                </c:pt>
                <c:pt idx="29">
                  <c:v>5.4897379029268107E-7</c:v>
                </c:pt>
                <c:pt idx="30">
                  <c:v>4.8927348666500512E-7</c:v>
                </c:pt>
                <c:pt idx="31">
                  <c:v>4.360655449063793E-7</c:v>
                </c:pt>
                <c:pt idx="32">
                  <c:v>3.8864392796337951E-7</c:v>
                </c:pt>
                <c:pt idx="33">
                  <c:v>3.4637937985394689E-7</c:v>
                </c:pt>
                <c:pt idx="34">
                  <c:v>3.0871107565935914E-7</c:v>
                </c:pt>
                <c:pt idx="35">
                  <c:v>2.7513917987037511E-7</c:v>
                </c:pt>
                <c:pt idx="36">
                  <c:v>2.4521821383885336E-7</c:v>
                </c:pt>
                <c:pt idx="37">
                  <c:v>2.1855114451460547E-7</c:v>
                </c:pt>
                <c:pt idx="38">
                  <c:v>1.9478411609917642E-7</c:v>
                </c:pt>
                <c:pt idx="39">
                  <c:v>1.7360175456109112E-7</c:v>
                </c:pt>
                <c:pt idx="40">
                  <c:v>1.5472298282982943E-7</c:v>
                </c:pt>
                <c:pt idx="41">
                  <c:v>1.3789729107506856E-7</c:v>
                </c:pt>
                <c:pt idx="42">
                  <c:v>1.2290141259260398E-7</c:v>
                </c:pt>
                <c:pt idx="43">
                  <c:v>1.0953636118400857E-7</c:v>
                </c:pt>
                <c:pt idx="44">
                  <c:v>9.7624790737042273E-8</c:v>
                </c:pt>
                <c:pt idx="45">
                  <c:v>8.7008641948225078E-8</c:v>
                </c:pt>
                <c:pt idx="46">
                  <c:v>7.7547044972932881E-8</c:v>
                </c:pt>
                <c:pt idx="47">
                  <c:v>6.9114450167547085E-8</c:v>
                </c:pt>
                <c:pt idx="48">
                  <c:v>6.1598962120995085E-8</c:v>
                </c:pt>
                <c:pt idx="49">
                  <c:v>5.4900854871742767E-8</c:v>
                </c:pt>
                <c:pt idx="50">
                  <c:v>4.8931248604113245E-8</c:v>
                </c:pt>
                <c:pt idx="51">
                  <c:v>4.3610930267131021E-8</c:v>
                </c:pt>
                <c:pt idx="52">
                  <c:v>3.886930246499246E-8</c:v>
                </c:pt>
                <c:pt idx="53">
                  <c:v>3.4643446672147694E-8</c:v>
                </c:pt>
                <c:pt idx="54">
                  <c:v>3.0877288341906839E-8</c:v>
                </c:pt>
                <c:pt idx="55">
                  <c:v>2.7520852830415426E-8</c:v>
                </c:pt>
                <c:pt idx="56">
                  <c:v>2.4529602262198613E-8</c:v>
                </c:pt>
                <c:pt idx="57">
                  <c:v>2.1863844537689834E-8</c:v>
                </c:pt>
                <c:pt idx="58">
                  <c:v>1.9488206640577132E-8</c:v>
                </c:pt>
                <c:pt idx="59">
                  <c:v>1.7371165255642213E-8</c:v>
                </c:pt>
                <c:pt idx="60">
                  <c:v>1.5484628468264334E-8</c:v>
                </c:pt>
                <c:pt idx="61">
                  <c:v>1.3803562994378516E-8</c:v>
                </c:pt>
                <c:pt idx="62">
                  <c:v>1.2305661993532891E-8</c:v>
                </c:pt>
                <c:pt idx="63">
                  <c:v>1.0971049055920518E-8</c:v>
                </c:pt>
                <c:pt idx="64">
                  <c:v>9.7820144336826762E-9</c:v>
                </c:pt>
                <c:pt idx="65">
                  <c:v>8.7227800139756788E-9</c:v>
                </c:pt>
                <c:pt idx="66">
                  <c:v>7.7792899116635224E-9</c:v>
                </c:pt>
                <c:pt idx="67">
                  <c:v>6.9390238980523829E-9</c:v>
                </c:pt>
                <c:pt idx="68">
                  <c:v>6.1908311831727746E-9</c:v>
                </c:pt>
                <c:pt idx="69">
                  <c:v>5.5247823364732775E-9</c:v>
                </c:pt>
                <c:pt idx="70">
                  <c:v>4.9320373677555388E-9</c:v>
                </c:pt>
                <c:pt idx="71">
                  <c:v>4.4047281994828233E-9</c:v>
                </c:pt>
                <c:pt idx="72">
                  <c:v>3.9358539455749405E-9</c:v>
                </c:pt>
                <c:pt idx="73">
                  <c:v>3.5191875723146907E-9</c:v>
                </c:pt>
                <c:pt idx="74">
                  <c:v>3.1491926554899915E-9</c:v>
                </c:pt>
                <c:pt idx="75">
                  <c:v>2.8209490654857967E-9</c:v>
                </c:pt>
                <c:pt idx="76">
                  <c:v>2.5300865096338322E-9</c:v>
                </c:pt>
                <c:pt idx="77">
                  <c:v>2.2727249397009813E-9</c:v>
                </c:pt>
                <c:pt idx="78">
                  <c:v>2.0454208935102201E-9</c:v>
                </c:pt>
                <c:pt idx="79">
                  <c:v>1.8451188863073369E-9</c:v>
                </c:pt>
                <c:pt idx="80">
                  <c:v>1.6691070053103582E-9</c:v>
                </c:pt>
                <c:pt idx="81">
                  <c:v>1.5149759001667503E-9</c:v>
                </c:pt>
                <c:pt idx="82">
                  <c:v>1.3805804198379628E-9</c:v>
                </c:pt>
                <c:pt idx="83">
                  <c:v>1.2640032484484987E-9</c:v>
                </c:pt>
                <c:pt idx="84">
                  <c:v>1.1635200732157087E-9</c:v>
                </c:pt>
                <c:pt idx="85">
                  <c:v>1.0775661146955899E-9</c:v>
                </c:pt>
                <c:pt idx="86">
                  <c:v>1.0047042908919327E-9</c:v>
                </c:pt>
                <c:pt idx="87">
                  <c:v>9.435958634845373E-10</c:v>
                </c:pt>
                <c:pt idx="88">
                  <c:v>8.9297504562583059E-10</c:v>
                </c:pt>
                <c:pt idx="89">
                  <c:v>8.5162955388817565E-10</c:v>
                </c:pt>
                <c:pt idx="90">
                  <c:v>8.183891871761818E-10</c:v>
                </c:pt>
                <c:pt idx="91">
                  <c:v>7.9212393200093675E-10</c:v>
                </c:pt>
                <c:pt idx="92">
                  <c:v>7.7175170983481928E-10</c:v>
                </c:pt>
                <c:pt idx="93">
                  <c:v>7.5625392778940033E-10</c:v>
                </c:pt>
                <c:pt idx="94">
                  <c:v>7.4469508814011641E-10</c:v>
                </c:pt>
                <c:pt idx="95">
                  <c:v>7.3624164618289487E-10</c:v>
                </c:pt>
                <c:pt idx="96">
                  <c:v>7.3017561834219541E-10</c:v>
                </c:pt>
                <c:pt idx="97">
                  <c:v>7.2590006756893825E-10</c:v>
                </c:pt>
                <c:pt idx="98">
                  <c:v>7.2293586670732019E-10</c:v>
                </c:pt>
                <c:pt idx="99">
                  <c:v>7.2091118278293195E-10</c:v>
                </c:pt>
                <c:pt idx="100">
                  <c:v>7.1954631137441287E-10</c:v>
                </c:pt>
                <c:pt idx="101">
                  <c:v>7.1863668581775327E-10</c:v>
                </c:pt>
                <c:pt idx="102">
                  <c:v>7.1803635853401691E-10</c:v>
                </c:pt>
                <c:pt idx="103">
                  <c:v>7.1764341555218052E-10</c:v>
                </c:pt>
                <c:pt idx="104">
                  <c:v>7.1738798145981728E-10</c:v>
                </c:pt>
                <c:pt idx="105">
                  <c:v>7.1722287910520651E-10</c:v>
                </c:pt>
                <c:pt idx="106">
                  <c:v>7.1711666155847239E-10</c:v>
                </c:pt>
                <c:pt idx="107">
                  <c:v>7.1704858737815432E-10</c:v>
                </c:pt>
                <c:pt idx="108">
                  <c:v>7.1700509389385671E-10</c:v>
                </c:pt>
                <c:pt idx="109">
                  <c:v>7.1697737475569038E-10</c:v>
                </c:pt>
                <c:pt idx="110">
                  <c:v>7.1695974442224378E-10</c:v>
                </c:pt>
                <c:pt idx="111">
                  <c:v>7.1694854904117302E-10</c:v>
                </c:pt>
                <c:pt idx="112">
                  <c:v>7.1694144910620566E-10</c:v>
                </c:pt>
                <c:pt idx="113">
                  <c:v>7.1693695110425755E-10</c:v>
                </c:pt>
                <c:pt idx="114">
                  <c:v>7.1693410385626834E-10</c:v>
                </c:pt>
                <c:pt idx="115">
                  <c:v>7.1693230273051714E-10</c:v>
                </c:pt>
                <c:pt idx="116">
                  <c:v>7.1693116396562723E-10</c:v>
                </c:pt>
                <c:pt idx="117">
                  <c:v>7.1693044428150062E-10</c:v>
                </c:pt>
                <c:pt idx="118">
                  <c:v>7.1692998960265581E-10</c:v>
                </c:pt>
                <c:pt idx="119">
                  <c:v>7.1692970242399533E-10</c:v>
                </c:pt>
                <c:pt idx="120">
                  <c:v>7.1692952107807779E-10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2A8-4DEF-A1DA-67E94F5A612C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'rlimitsN=500'!$I$2:$I$122</c:f>
              <c:numCache>
                <c:formatCode>General</c:formatCode>
                <c:ptCount val="121"/>
                <c:pt idx="0">
                  <c:v>7.1840463774453635E-3</c:v>
                </c:pt>
                <c:pt idx="1">
                  <c:v>5.7066439358288076E-3</c:v>
                </c:pt>
                <c:pt idx="2">
                  <c:v>4.5331482621771635E-3</c:v>
                </c:pt>
                <c:pt idx="3">
                  <c:v>3.6009585697891569E-3</c:v>
                </c:pt>
                <c:pt idx="4">
                  <c:v>2.8608406028759704E-3</c:v>
                </c:pt>
                <c:pt idx="5">
                  <c:v>2.272504466334758E-3</c:v>
                </c:pt>
                <c:pt idx="6">
                  <c:v>1.8049692581736171E-3</c:v>
                </c:pt>
                <c:pt idx="7">
                  <c:v>1.4337259937820149E-3</c:v>
                </c:pt>
                <c:pt idx="8">
                  <c:v>1.1388595122705627E-3</c:v>
                </c:pt>
                <c:pt idx="9">
                  <c:v>9.0464660663800074E-4</c:v>
                </c:pt>
                <c:pt idx="10">
                  <c:v>7.1858294616790309E-4</c:v>
                </c:pt>
                <c:pt idx="11">
                  <c:v>5.7077689888489485E-4</c:v>
                </c:pt>
                <c:pt idx="12">
                  <c:v>4.5338581564605341E-4</c:v>
                </c:pt>
                <c:pt idx="13">
                  <c:v>3.601406505921734E-4</c:v>
                </c:pt>
                <c:pt idx="14">
                  <c:v>2.8607463753932497E-4</c:v>
                </c:pt>
                <c:pt idx="15">
                  <c:v>2.2723558297681851E-4</c:v>
                </c:pt>
                <c:pt idx="16">
                  <c:v>1.8050067687049701E-4</c:v>
                </c:pt>
                <c:pt idx="17">
                  <c:v>1.4337496608282484E-4</c:v>
                </c:pt>
                <c:pt idx="18">
                  <c:v>1.1388744453911997E-4</c:v>
                </c:pt>
                <c:pt idx="19">
                  <c:v>9.046371843154893E-5</c:v>
                </c:pt>
                <c:pt idx="20">
                  <c:v>7.1858294616790317E-5</c:v>
                </c:pt>
                <c:pt idx="21">
                  <c:v>5.7078815185496496E-5</c:v>
                </c:pt>
                <c:pt idx="22">
                  <c:v>4.5339409919434999E-5</c:v>
                </c:pt>
                <c:pt idx="23">
                  <c:v>3.6014363722929431E-5</c:v>
                </c:pt>
                <c:pt idx="24">
                  <c:v>2.8607228194924273E-5</c:v>
                </c:pt>
                <c:pt idx="25">
                  <c:v>2.272352857235178E-5</c:v>
                </c:pt>
                <c:pt idx="26">
                  <c:v>1.8049936398416533E-5</c:v>
                </c:pt>
                <c:pt idx="27">
                  <c:v>1.4337567610944846E-5</c:v>
                </c:pt>
                <c:pt idx="28">
                  <c:v>1.1388736987258669E-5</c:v>
                </c:pt>
                <c:pt idx="29">
                  <c:v>9.0463953987771637E-6</c:v>
                </c:pt>
                <c:pt idx="30">
                  <c:v>7.1858086539266615E-6</c:v>
                </c:pt>
                <c:pt idx="31">
                  <c:v>5.70788902068746E-6</c:v>
                </c:pt>
                <c:pt idx="32">
                  <c:v>4.5339362584057905E-6</c:v>
                </c:pt>
                <c:pt idx="33">
                  <c:v>3.601432638969452E-6</c:v>
                </c:pt>
                <c:pt idx="34">
                  <c:v>2.860719050584295E-6</c:v>
                </c:pt>
                <c:pt idx="35">
                  <c:v>2.2723489929538951E-6</c:v>
                </c:pt>
                <c:pt idx="36">
                  <c:v>1.8049900763259936E-6</c:v>
                </c:pt>
                <c:pt idx="37">
                  <c:v>1.4337538026416733E-6</c:v>
                </c:pt>
                <c:pt idx="38">
                  <c:v>1.1388703387439854E-6</c:v>
                </c:pt>
                <c:pt idx="39">
                  <c:v>9.0463610076098432E-7</c:v>
                </c:pt>
                <c:pt idx="40">
                  <c:v>7.1857717947754077E-7</c:v>
                </c:pt>
                <c:pt idx="41">
                  <c:v>5.7078535732598564E-7</c:v>
                </c:pt>
                <c:pt idx="42">
                  <c:v>4.5339013488704193E-7</c:v>
                </c:pt>
                <c:pt idx="43">
                  <c:v>3.6013979194316905E-7</c:v>
                </c:pt>
                <c:pt idx="44">
                  <c:v>2.8606840944345718E-7</c:v>
                </c:pt>
                <c:pt idx="45">
                  <c:v>2.272314215013773E-7</c:v>
                </c:pt>
                <c:pt idx="46">
                  <c:v>1.804955417181328E-7</c:v>
                </c:pt>
                <c:pt idx="47">
                  <c:v>1.4337191186515431E-7</c:v>
                </c:pt>
                <c:pt idx="48">
                  <c:v>1.1388356499566751E-7</c:v>
                </c:pt>
                <c:pt idx="49">
                  <c:v>9.0460138127991167E-8</c:v>
                </c:pt>
                <c:pt idx="50">
                  <c:v>7.1854248914043685E-8</c:v>
                </c:pt>
                <c:pt idx="51">
                  <c:v>5.7075066055772177E-8</c:v>
                </c:pt>
                <c:pt idx="52">
                  <c:v>4.5335543654839212E-8</c:v>
                </c:pt>
                <c:pt idx="53">
                  <c:v>3.6010509624254788E-8</c:v>
                </c:pt>
                <c:pt idx="54">
                  <c:v>2.8603371797637715E-8</c:v>
                </c:pt>
                <c:pt idx="55">
                  <c:v>2.2719673172642741E-8</c:v>
                </c:pt>
                <c:pt idx="56">
                  <c:v>1.8046085277295736E-8</c:v>
                </c:pt>
                <c:pt idx="57">
                  <c:v>1.4333722539303514E-8</c:v>
                </c:pt>
                <c:pt idx="58">
                  <c:v>1.1384888088794943E-8</c:v>
                </c:pt>
                <c:pt idx="59">
                  <c:v>9.0425457587748364E-9</c:v>
                </c:pt>
                <c:pt idx="60">
                  <c:v>7.1819572625097616E-9</c:v>
                </c:pt>
                <c:pt idx="61">
                  <c:v>5.7040394890124378E-9</c:v>
                </c:pt>
                <c:pt idx="62">
                  <c:v>4.5300879182528815E-9</c:v>
                </c:pt>
                <c:pt idx="63">
                  <c:v>3.5975853532458269E-9</c:v>
                </c:pt>
                <c:pt idx="64">
                  <c:v>2.8568726302797477E-9</c:v>
                </c:pt>
                <c:pt idx="65">
                  <c:v>2.2685040952830396E-9</c:v>
                </c:pt>
                <c:pt idx="66">
                  <c:v>1.801146977808054E-9</c:v>
                </c:pt>
                <c:pt idx="67">
                  <c:v>1.4299128062610208E-9</c:v>
                </c:pt>
                <c:pt idx="68">
                  <c:v>1.1350320056059771E-9</c:v>
                </c:pt>
                <c:pt idx="69">
                  <c:v>9.0080109520669408E-10</c:v>
                </c:pt>
                <c:pt idx="70">
                  <c:v>7.1474642078101195E-10</c:v>
                </c:pt>
                <c:pt idx="71">
                  <c:v>5.6695988601326366E-10</c:v>
                </c:pt>
                <c:pt idx="72">
                  <c:v>4.4957130865000885E-10</c:v>
                </c:pt>
                <c:pt idx="73">
                  <c:v>3.5632930268227126E-10</c:v>
                </c:pt>
                <c:pt idx="74">
                  <c:v>2.8226836574248802E-10</c:v>
                </c:pt>
                <c:pt idx="75">
                  <c:v>2.2344444282867608E-10</c:v>
                </c:pt>
                <c:pt idx="76">
                  <c:v>1.7672488286700928E-10</c:v>
                </c:pt>
                <c:pt idx="77">
                  <c:v>1.396216011593234E-10</c:v>
                </c:pt>
                <c:pt idx="78">
                  <c:v>1.1015856075906364E-10</c:v>
                </c:pt>
                <c:pt idx="79">
                  <c:v>8.676651251343936E-11</c:v>
                </c:pt>
                <c:pt idx="80">
                  <c:v>6.8199383809553879E-11</c:v>
                </c:pt>
                <c:pt idx="81">
                  <c:v>5.3467857380460405E-11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6-4A5E-B525-B21BDABBAA54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'rlimitsN=500'!$J$2:$J$122</c:f>
              <c:numCache>
                <c:formatCode>General</c:formatCode>
                <c:ptCount val="121"/>
                <c:pt idx="0">
                  <c:v>7.1840463774453635E-3</c:v>
                </c:pt>
                <c:pt idx="1">
                  <c:v>5.7066439358288076E-3</c:v>
                </c:pt>
                <c:pt idx="2">
                  <c:v>4.5331482621771635E-3</c:v>
                </c:pt>
                <c:pt idx="3">
                  <c:v>3.6009585697891569E-3</c:v>
                </c:pt>
                <c:pt idx="4">
                  <c:v>2.8608406028759704E-3</c:v>
                </c:pt>
                <c:pt idx="5">
                  <c:v>2.272504466334758E-3</c:v>
                </c:pt>
                <c:pt idx="6">
                  <c:v>1.8049692581736171E-3</c:v>
                </c:pt>
                <c:pt idx="7">
                  <c:v>1.4337259937820149E-3</c:v>
                </c:pt>
                <c:pt idx="8">
                  <c:v>1.1388595122705627E-3</c:v>
                </c:pt>
                <c:pt idx="9">
                  <c:v>9.0464660663800074E-4</c:v>
                </c:pt>
                <c:pt idx="10">
                  <c:v>7.1858294616790309E-4</c:v>
                </c:pt>
                <c:pt idx="11">
                  <c:v>5.7077689888489485E-4</c:v>
                </c:pt>
                <c:pt idx="12">
                  <c:v>4.5338581564605341E-4</c:v>
                </c:pt>
                <c:pt idx="13">
                  <c:v>3.601406505921734E-4</c:v>
                </c:pt>
                <c:pt idx="14">
                  <c:v>2.8607463753932497E-4</c:v>
                </c:pt>
                <c:pt idx="15">
                  <c:v>2.2723558297681851E-4</c:v>
                </c:pt>
                <c:pt idx="16">
                  <c:v>1.8050067687049701E-4</c:v>
                </c:pt>
                <c:pt idx="17">
                  <c:v>1.4337496608282484E-4</c:v>
                </c:pt>
                <c:pt idx="18">
                  <c:v>1.1388744453911997E-4</c:v>
                </c:pt>
                <c:pt idx="19">
                  <c:v>9.046371843154893E-5</c:v>
                </c:pt>
                <c:pt idx="20">
                  <c:v>7.1858294616790317E-5</c:v>
                </c:pt>
                <c:pt idx="21">
                  <c:v>5.7078815185496496E-5</c:v>
                </c:pt>
                <c:pt idx="22">
                  <c:v>4.5339409919434999E-5</c:v>
                </c:pt>
                <c:pt idx="23">
                  <c:v>3.6014363722929431E-5</c:v>
                </c:pt>
                <c:pt idx="24">
                  <c:v>2.8607228194924273E-5</c:v>
                </c:pt>
                <c:pt idx="25">
                  <c:v>2.2723558297681851E-5</c:v>
                </c:pt>
                <c:pt idx="26">
                  <c:v>1.8049955153818627E-5</c:v>
                </c:pt>
                <c:pt idx="27">
                  <c:v>1.4337591278655242E-5</c:v>
                </c:pt>
                <c:pt idx="28">
                  <c:v>1.1388751920575115E-5</c:v>
                </c:pt>
                <c:pt idx="29">
                  <c:v>9.046414243363303E-6</c:v>
                </c:pt>
                <c:pt idx="30">
                  <c:v>7.1858235165946299E-6</c:v>
                </c:pt>
                <c:pt idx="31">
                  <c:v>5.7079040250222428E-6</c:v>
                </c:pt>
                <c:pt idx="32">
                  <c:v>4.5339516424394854E-6</c:v>
                </c:pt>
                <c:pt idx="33">
                  <c:v>3.6014483189801286E-6</c:v>
                </c:pt>
                <c:pt idx="34">
                  <c:v>2.8607341262764088E-6</c:v>
                </c:pt>
                <c:pt idx="35">
                  <c:v>2.2723644501578844E-6</c:v>
                </c:pt>
                <c:pt idx="36">
                  <c:v>1.8050056433663448E-6</c:v>
                </c:pt>
                <c:pt idx="37">
                  <c:v>1.4337693050700351E-6</c:v>
                </c:pt>
                <c:pt idx="38">
                  <c:v>1.1388857948247995E-6</c:v>
                </c:pt>
                <c:pt idx="39">
                  <c:v>9.0465150632327611E-7</c:v>
                </c:pt>
                <c:pt idx="40">
                  <c:v>7.18592607067932E-7</c:v>
                </c:pt>
                <c:pt idx="41">
                  <c:v>5.7080079322052484E-7</c:v>
                </c:pt>
                <c:pt idx="42">
                  <c:v>4.534055546569938E-7</c:v>
                </c:pt>
                <c:pt idx="43">
                  <c:v>3.6015521838317275E-7</c:v>
                </c:pt>
                <c:pt idx="44">
                  <c:v>2.8608383884589038E-7</c:v>
                </c:pt>
                <c:pt idx="45">
                  <c:v>2.2724685242305483E-7</c:v>
                </c:pt>
                <c:pt idx="46">
                  <c:v>1.8051097056120585E-7</c:v>
                </c:pt>
                <c:pt idx="47">
                  <c:v>1.4338734048676128E-7</c:v>
                </c:pt>
                <c:pt idx="48">
                  <c:v>1.1389899364378073E-7</c:v>
                </c:pt>
                <c:pt idx="49">
                  <c:v>9.047556701704319E-8</c:v>
                </c:pt>
                <c:pt idx="50">
                  <c:v>7.1869677698695377E-8</c:v>
                </c:pt>
                <c:pt idx="51">
                  <c:v>5.7090494637007338E-8</c:v>
                </c:pt>
                <c:pt idx="52">
                  <c:v>4.5350972178395691E-8</c:v>
                </c:pt>
                <c:pt idx="53">
                  <c:v>3.6025938143052206E-8</c:v>
                </c:pt>
                <c:pt idx="54">
                  <c:v>2.8618800375170667E-8</c:v>
                </c:pt>
                <c:pt idx="55">
                  <c:v>2.2735101733683955E-8</c:v>
                </c:pt>
                <c:pt idx="56">
                  <c:v>1.8061513846302008E-8</c:v>
                </c:pt>
                <c:pt idx="57">
                  <c:v>1.4349151103973746E-8</c:v>
                </c:pt>
                <c:pt idx="58">
                  <c:v>1.1400316663265537E-8</c:v>
                </c:pt>
                <c:pt idx="59">
                  <c:v>9.0579743260680354E-9</c:v>
                </c:pt>
                <c:pt idx="60">
                  <c:v>7.1973858331580407E-9</c:v>
                </c:pt>
                <c:pt idx="61">
                  <c:v>5.7194680579636881E-9</c:v>
                </c:pt>
                <c:pt idx="62">
                  <c:v>4.5455164868006008E-9</c:v>
                </c:pt>
                <c:pt idx="63">
                  <c:v>3.6130139217562755E-9</c:v>
                </c:pt>
                <c:pt idx="64">
                  <c:v>2.8723011986613609E-9</c:v>
                </c:pt>
                <c:pt idx="65">
                  <c:v>2.2839326639255368E-9</c:v>
                </c:pt>
                <c:pt idx="66">
                  <c:v>1.8165755465854464E-9</c:v>
                </c:pt>
                <c:pt idx="67">
                  <c:v>1.4453413750038937E-9</c:v>
                </c:pt>
                <c:pt idx="68">
                  <c:v>1.1504605743239115E-9</c:v>
                </c:pt>
                <c:pt idx="69">
                  <c:v>9.1622966392888683E-10</c:v>
                </c:pt>
                <c:pt idx="70">
                  <c:v>7.301749895445628E-10</c:v>
                </c:pt>
                <c:pt idx="71">
                  <c:v>5.8238845478166447E-10</c:v>
                </c:pt>
                <c:pt idx="72">
                  <c:v>4.649998774264299E-10</c:v>
                </c:pt>
                <c:pt idx="73">
                  <c:v>3.7175787145148033E-10</c:v>
                </c:pt>
                <c:pt idx="74">
                  <c:v>2.9769693451336123E-10</c:v>
                </c:pt>
                <c:pt idx="75">
                  <c:v>2.3887301159865531E-10</c:v>
                </c:pt>
                <c:pt idx="76">
                  <c:v>1.921534516383813E-10</c:v>
                </c:pt>
                <c:pt idx="77">
                  <c:v>1.5505016993173979E-10</c:v>
                </c:pt>
                <c:pt idx="78">
                  <c:v>1.2558712953321227E-10</c:v>
                </c:pt>
                <c:pt idx="79">
                  <c:v>1.02195081289484E-10</c:v>
                </c:pt>
                <c:pt idx="80">
                  <c:v>8.3627952589288929E-11</c:v>
                </c:pt>
                <c:pt idx="81">
                  <c:v>6.8896426165913012E-11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B6-4A5E-B525-B21BDABBAA54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'rlimitsN=500'!$O$2:$O$122</c:f>
              <c:numCache>
                <c:formatCode>General</c:formatCode>
                <c:ptCount val="1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B6-4A5E-B525-B21BDABBAA54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'rlimitsN=500'!$P$2:$P$122</c:f>
              <c:numCache>
                <c:formatCode>General</c:formatCode>
                <c:ptCount val="1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'rlimitsN=500'!$Q$2:$Q$122</c:f>
              <c:numCache>
                <c:formatCode>General</c:formatCode>
                <c:ptCount val="121"/>
                <c:pt idx="0">
                  <c:v>4.2850820997860327E-15</c:v>
                </c:pt>
                <c:pt idx="1">
                  <c:v>8.5491748976811946E-15</c:v>
                </c:pt>
                <c:pt idx="2">
                  <c:v>1.7055590446708272E-14</c:v>
                </c:pt>
                <c:pt idx="3">
                  <c:v>3.4026098509262382E-14</c:v>
                </c:pt>
                <c:pt idx="4">
                  <c:v>6.7855576759439627E-14</c:v>
                </c:pt>
                <c:pt idx="5">
                  <c:v>1.3537930890744906E-13</c:v>
                </c:pt>
                <c:pt idx="6">
                  <c:v>2.7018242827366462E-13</c:v>
                </c:pt>
                <c:pt idx="7">
                  <c:v>5.39098410808744E-13</c:v>
                </c:pt>
                <c:pt idx="8">
                  <c:v>1.0756130640556885E-12</c:v>
                </c:pt>
                <c:pt idx="9">
                  <c:v>2.1459996839673767E-12</c:v>
                </c:pt>
                <c:pt idx="10">
                  <c:v>4.2818930038367062E-12</c:v>
                </c:pt>
                <c:pt idx="11">
                  <c:v>8.5441205344094089E-12</c:v>
                </c:pt>
                <c:pt idx="12">
                  <c:v>1.7047580202408748E-11</c:v>
                </c:pt>
                <c:pt idx="13">
                  <c:v>3.4013403782925475E-11</c:v>
                </c:pt>
                <c:pt idx="14">
                  <c:v>6.7862282076812778E-11</c:v>
                </c:pt>
                <c:pt idx="15">
                  <c:v>1.3540587644362771E-10</c:v>
                </c:pt>
                <c:pt idx="16">
                  <c:v>2.7016558433267022E-10</c:v>
                </c:pt>
                <c:pt idx="17">
                  <c:v>5.3907171439844838E-10</c:v>
                </c:pt>
                <c:pt idx="18">
                  <c:v>1.0755707537314054E-9</c:v>
                </c:pt>
                <c:pt idx="19">
                  <c:v>2.1460667401709776E-9</c:v>
                </c:pt>
                <c:pt idx="20">
                  <c:v>4.2818930038367049E-9</c:v>
                </c:pt>
                <c:pt idx="21">
                  <c:v>8.5436152076774008E-9</c:v>
                </c:pt>
                <c:pt idx="22">
                  <c:v>1.7046645837310835E-8</c:v>
                </c:pt>
                <c:pt idx="23">
                  <c:v>3.4012557580121314E-8</c:v>
                </c:pt>
                <c:pt idx="24">
                  <c:v>6.7863958475174311E-8</c:v>
                </c:pt>
                <c:pt idx="25">
                  <c:v>1.3540623070084536E-7</c:v>
                </c:pt>
                <c:pt idx="26">
                  <c:v>2.7017119890178362E-7</c:v>
                </c:pt>
                <c:pt idx="27">
                  <c:v>5.3906281579038556E-7</c:v>
                </c:pt>
                <c:pt idx="28">
                  <c:v>1.0755714588937681E-6</c:v>
                </c:pt>
                <c:pt idx="29">
                  <c:v>2.1460455055522673E-6</c:v>
                </c:pt>
                <c:pt idx="30">
                  <c:v>4.2819213443779689E-6</c:v>
                </c:pt>
                <c:pt idx="31">
                  <c:v>8.543559061472986E-6</c:v>
                </c:pt>
                <c:pt idx="32">
                  <c:v>1.7046641387969478E-5</c:v>
                </c:pt>
                <c:pt idx="33">
                  <c:v>3.401251527013461E-5</c:v>
                </c:pt>
                <c:pt idx="34">
                  <c:v>6.7863869065936535E-5</c:v>
                </c:pt>
                <c:pt idx="35">
                  <c:v>1.3540617756020054E-4</c:v>
                </c:pt>
                <c:pt idx="36">
                  <c:v>2.7017074972678307E-4</c:v>
                </c:pt>
                <c:pt idx="37">
                  <c:v>5.3906121403090484E-4</c:v>
                </c:pt>
                <c:pt idx="38">
                  <c:v>1.0755677919842257E-3</c:v>
                </c:pt>
                <c:pt idx="39">
                  <c:v>2.1460379056247939E-3</c:v>
                </c:pt>
                <c:pt idx="40">
                  <c:v>4.2819041622544152E-3</c:v>
                </c:pt>
                <c:pt idx="41">
                  <c:v>8.5435096509709121E-3</c:v>
                </c:pt>
                <c:pt idx="42">
                  <c:v>1.7046513242648113E-2</c:v>
                </c:pt>
                <c:pt idx="43">
                  <c:v>3.4012190170639174E-2</c:v>
                </c:pt>
                <c:pt idx="44">
                  <c:v>6.7863054268425566E-2</c:v>
                </c:pt>
                <c:pt idx="45">
                  <c:v>0.13540412089972242</c:v>
                </c:pt>
                <c:pt idx="46">
                  <c:v>0.27016554998752723</c:v>
                </c:pt>
                <c:pt idx="47">
                  <c:v>0.53904815791710514</c:v>
                </c:pt>
                <c:pt idx="48">
                  <c:v>1.0755349675872383</c:v>
                </c:pt>
                <c:pt idx="49">
                  <c:v>2.1459555521179214</c:v>
                </c:pt>
                <c:pt idx="50">
                  <c:v>4.2816969311608277</c:v>
                </c:pt>
                <c:pt idx="51">
                  <c:v>8.5429896011902642</c:v>
                </c:pt>
                <c:pt idx="52">
                  <c:v>17.045206679965577</c:v>
                </c:pt>
                <c:pt idx="53">
                  <c:v>34.008908597189347</c:v>
                </c:pt>
                <c:pt idx="54">
                  <c:v>53.998694828033685</c:v>
                </c:pt>
                <c:pt idx="55">
                  <c:v>76.273853401785303</c:v>
                </c:pt>
                <c:pt idx="56">
                  <c:v>107.73731628694581</c:v>
                </c:pt>
                <c:pt idx="57">
                  <c:v>152.17879916731411</c:v>
                </c:pt>
                <c:pt idx="58">
                  <c:v>214.95079214397634</c:v>
                </c:pt>
                <c:pt idx="59">
                  <c:v>303.6127769485559</c:v>
                </c:pt>
                <c:pt idx="60">
                  <c:v>428.84083097523006</c:v>
                </c:pt>
                <c:pt idx="61">
                  <c:v>605.71180825673196</c:v>
                </c:pt>
                <c:pt idx="62">
                  <c:v>855.5161071951369</c:v>
                </c:pt>
                <c:pt idx="63">
                  <c:v>1208.3161712189026</c:v>
                </c:pt>
                <c:pt idx="64">
                  <c:v>1706.5567459591168</c:v>
                </c:pt>
                <c:pt idx="65">
                  <c:v>2410.1579229142226</c:v>
                </c:pt>
                <c:pt idx="66">
                  <c:v>3403.6976358271945</c:v>
                </c:pt>
                <c:pt idx="67">
                  <c:v>4806.5367278343492</c:v>
                </c:pt>
                <c:pt idx="68">
                  <c:v>6787.0849792827294</c:v>
                </c:pt>
                <c:pt idx="69">
                  <c:v>9582.8892752768388</c:v>
                </c:pt>
                <c:pt idx="70">
                  <c:v>13528.898627208455</c:v>
                </c:pt>
                <c:pt idx="71">
                  <c:v>19097.197893581146</c:v>
                </c:pt>
                <c:pt idx="72">
                  <c:v>26952.801968520649</c:v>
                </c:pt>
                <c:pt idx="73">
                  <c:v>38031.899404316347</c:v>
                </c:pt>
                <c:pt idx="74">
                  <c:v>53651.410849277752</c:v>
                </c:pt>
                <c:pt idx="75">
                  <c:v>75662.130163596157</c:v>
                </c:pt>
                <c:pt idx="76">
                  <c:v>106662.38349495819</c:v>
                </c:pt>
                <c:pt idx="77">
                  <c:v>150295.55114681006</c:v>
                </c:pt>
                <c:pt idx="78">
                  <c:v>211663.64981454329</c:v>
                </c:pt>
                <c:pt idx="79">
                  <c:v>297901.55855454999</c:v>
                </c:pt>
                <c:pt idx="80">
                  <c:v>418974.18873646128</c:v>
                </c:pt>
                <c:pt idx="81">
                  <c:v>588785.05487574323</c:v>
                </c:pt>
                <c:pt idx="82">
                  <c:v>826724.80021026742</c:v>
                </c:pt>
                <c:pt idx="83">
                  <c:v>1159851.9728218492</c:v>
                </c:pt>
                <c:pt idx="84">
                  <c:v>1626002.4326477731</c:v>
                </c:pt>
                <c:pt idx="85">
                  <c:v>2278295.7792949537</c:v>
                </c:pt>
                <c:pt idx="86">
                  <c:v>3191790.5403469536</c:v>
                </c:pt>
                <c:pt idx="87">
                  <c:v>4473499.8932950962</c:v>
                </c:pt>
                <c:pt idx="88">
                  <c:v>6277712.2214956488</c:v>
                </c:pt>
                <c:pt idx="89">
                  <c:v>8829707.329522375</c:v>
                </c:pt>
                <c:pt idx="90">
                  <c:v>12462737.126685563</c:v>
                </c:pt>
                <c:pt idx="91">
                  <c:v>17675898.780551761</c:v>
                </c:pt>
                <c:pt idx="92">
                  <c:v>25224843.267513905</c:v>
                </c:pt>
                <c:pt idx="93">
                  <c:v>36264069.52391877</c:v>
                </c:pt>
                <c:pt idx="94">
                  <c:v>52570351.629028499</c:v>
                </c:pt>
                <c:pt idx="95">
                  <c:v>76893994.421934381</c:v>
                </c:pt>
                <c:pt idx="96">
                  <c:v>113511821.01756617</c:v>
                </c:pt>
                <c:pt idx="97">
                  <c:v>169098912.47279364</c:v>
                </c:pt>
                <c:pt idx="98">
                  <c:v>254104404.06717744</c:v>
                </c:pt>
                <c:pt idx="99">
                  <c:v>384924777.44603795</c:v>
                </c:pt>
                <c:pt idx="100">
                  <c:v>587339360.42191625</c:v>
                </c:pt>
                <c:pt idx="101">
                  <c:v>901944074.22223115</c:v>
                </c:pt>
                <c:pt idx="102">
                  <c:v>1392749361.1870995</c:v>
                </c:pt>
                <c:pt idx="103">
                  <c:v>2160789406.9517784</c:v>
                </c:pt>
                <c:pt idx="104">
                  <c:v>3365669182.2414885</c:v>
                </c:pt>
                <c:pt idx="105">
                  <c:v>5259686343.9580631</c:v>
                </c:pt>
                <c:pt idx="106">
                  <c:v>8241875717.560235</c:v>
                </c:pt>
                <c:pt idx="107">
                  <c:v>12943619843.400354</c:v>
                </c:pt>
                <c:pt idx="108">
                  <c:v>20364276909.133591</c:v>
                </c:pt>
                <c:pt idx="109">
                  <c:v>32086066479.926876</c:v>
                </c:pt>
                <c:pt idx="110">
                  <c:v>50614552225.620308</c:v>
                </c:pt>
                <c:pt idx="111">
                  <c:v>79918159629.515045</c:v>
                </c:pt>
                <c:pt idx="112">
                  <c:v>126283114127.60701</c:v>
                </c:pt>
                <c:pt idx="113">
                  <c:v>199668250739.12906</c:v>
                </c:pt>
                <c:pt idx="114">
                  <c:v>315852021046.45978</c:v>
                </c:pt>
                <c:pt idx="115">
                  <c:v>499834990987.0741</c:v>
                </c:pt>
                <c:pt idx="116">
                  <c:v>791232085257.45923</c:v>
                </c:pt>
                <c:pt idx="117">
                  <c:v>1252818276646.1018</c:v>
                </c:pt>
                <c:pt idx="118">
                  <c:v>1984072034292.2595</c:v>
                </c:pt>
                <c:pt idx="119">
                  <c:v>3142639541928.2764</c:v>
                </c:pt>
                <c:pt idx="120">
                  <c:v>4978352309117.2598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09E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(0.02,emasp1.9)'!$M$2:$M$122</c:f>
              <c:numCache>
                <c:formatCode>General</c:formatCode>
                <c:ptCount val="121"/>
                <c:pt idx="0">
                  <c:v>1.8969384185032672E-8</c:v>
                </c:pt>
                <c:pt idx="1">
                  <c:v>1.6906481372385506E-8</c:v>
                </c:pt>
                <c:pt idx="2">
                  <c:v>1.5067917651028951E-8</c:v>
                </c:pt>
                <c:pt idx="3">
                  <c:v>1.3429295676278069E-8</c:v>
                </c:pt>
                <c:pt idx="4">
                  <c:v>1.1968872337924287E-8</c:v>
                </c:pt>
                <c:pt idx="5">
                  <c:v>1.0667268665079676E-8</c:v>
                </c:pt>
                <c:pt idx="6">
                  <c:v>9.5072132728742601E-9</c:v>
                </c:pt>
                <c:pt idx="7">
                  <c:v>8.4733127678014649E-9</c:v>
                </c:pt>
                <c:pt idx="8">
                  <c:v>7.5518479724373526E-9</c:v>
                </c:pt>
                <c:pt idx="9">
                  <c:v>6.7305916637149421E-9</c:v>
                </c:pt>
                <c:pt idx="10">
                  <c:v>5.9986460806796419E-9</c:v>
                </c:pt>
                <c:pt idx="11">
                  <c:v>5.3462989572164094E-9</c:v>
                </c:pt>
                <c:pt idx="12">
                  <c:v>4.7648939576202997E-9</c:v>
                </c:pt>
                <c:pt idx="13">
                  <c:v>4.2467162045794849E-9</c:v>
                </c:pt>
                <c:pt idx="14">
                  <c:v>3.784889793966663E-9</c:v>
                </c:pt>
                <c:pt idx="15">
                  <c:v>3.3732865687742601E-9</c:v>
                </c:pt>
                <c:pt idx="16">
                  <c:v>3.0064448158326407E-9</c:v>
                </c:pt>
                <c:pt idx="17">
                  <c:v>2.6794967536795391E-9</c:v>
                </c:pt>
                <c:pt idx="18">
                  <c:v>2.3881039844855974E-9</c:v>
                </c:pt>
                <c:pt idx="19">
                  <c:v>2.1283999091246932E-9</c:v>
                </c:pt>
                <c:pt idx="20">
                  <c:v>1.8969384047325552E-9</c:v>
                </c:pt>
                <c:pt idx="21">
                  <c:v>1.690648121435469E-9</c:v>
                </c:pt>
                <c:pt idx="22">
                  <c:v>1.506791711620968E-9</c:v>
                </c:pt>
                <c:pt idx="23">
                  <c:v>1.342929510980673E-9</c:v>
                </c:pt>
                <c:pt idx="24">
                  <c:v>1.1968871702585758E-9</c:v>
                </c:pt>
                <c:pt idx="25">
                  <c:v>1.0667267945757577E-9</c:v>
                </c:pt>
                <c:pt idx="26">
                  <c:v>9.507212354053514E-10</c:v>
                </c:pt>
                <c:pt idx="27">
                  <c:v>8.4733116961048174E-10</c:v>
                </c:pt>
                <c:pt idx="28">
                  <c:v>7.5518467364157103E-10</c:v>
                </c:pt>
                <c:pt idx="29">
                  <c:v>6.7305901923785163E-10</c:v>
                </c:pt>
                <c:pt idx="30">
                  <c:v>5.9986444924349164E-10</c:v>
                </c:pt>
                <c:pt idx="31">
                  <c:v>5.3462971599283554E-10</c:v>
                </c:pt>
                <c:pt idx="32">
                  <c:v>4.7648919421787861E-10</c:v>
                </c:pt>
                <c:pt idx="33">
                  <c:v>4.2467139459613765E-10</c:v>
                </c:pt>
                <c:pt idx="34">
                  <c:v>3.7848872635566528E-10</c:v>
                </c:pt>
                <c:pt idx="35">
                  <c:v>3.3732837354971624E-10</c:v>
                </c:pt>
                <c:pt idx="36">
                  <c:v>3.0064416331872842E-10</c:v>
                </c:pt>
                <c:pt idx="37">
                  <c:v>2.6794931846890633E-10</c:v>
                </c:pt>
                <c:pt idx="38">
                  <c:v>2.3880999828504389E-10</c:v>
                </c:pt>
                <c:pt idx="39">
                  <c:v>2.1283954168700284E-10</c:v>
                </c:pt>
                <c:pt idx="40">
                  <c:v>1.8969333649143628E-10</c:v>
                </c:pt>
                <c:pt idx="41">
                  <c:v>1.6906424661897079E-10</c:v>
                </c:pt>
                <c:pt idx="42">
                  <c:v>1.5067853658403883E-10</c:v>
                </c:pt>
                <c:pt idx="43">
                  <c:v>1.3429223918295903E-10</c:v>
                </c:pt>
                <c:pt idx="44">
                  <c:v>1.1968791820521478E-10</c:v>
                </c:pt>
                <c:pt idx="45">
                  <c:v>1.0667178318432621E-10</c:v>
                </c:pt>
                <c:pt idx="46">
                  <c:v>9.5071117917435019E-11</c:v>
                </c:pt>
                <c:pt idx="47">
                  <c:v>8.473198862560953E-11</c:v>
                </c:pt>
                <c:pt idx="48">
                  <c:v>7.551720134509963E-11</c:v>
                </c:pt>
                <c:pt idx="49">
                  <c:v>6.7304481448388565E-11</c:v>
                </c:pt>
                <c:pt idx="50">
                  <c:v>5.9984851133568664E-11</c:v>
                </c:pt>
                <c:pt idx="51">
                  <c:v>5.3461183355579871E-11</c:v>
                </c:pt>
                <c:pt idx="52">
                  <c:v>4.7646913009408055E-11</c:v>
                </c:pt>
                <c:pt idx="53">
                  <c:v>4.2464888264204336E-11</c:v>
                </c:pt>
                <c:pt idx="54">
                  <c:v>3.7846346805699709E-11</c:v>
                </c:pt>
                <c:pt idx="55">
                  <c:v>3.3730003402854922E-11</c:v>
                </c:pt>
                <c:pt idx="56">
                  <c:v>3.0061236691084554E-11</c:v>
                </c:pt>
                <c:pt idx="57">
                  <c:v>2.679136438123738E-11</c:v>
                </c:pt>
                <c:pt idx="58">
                  <c:v>2.3876997277168171E-11</c:v>
                </c:pt>
                <c:pt idx="59">
                  <c:v>2.1279463530195511E-11</c:v>
                </c:pt>
                <c:pt idx="60">
                  <c:v>1.8964295491022098E-11</c:v>
                </c:pt>
                <c:pt idx="61">
                  <c:v>1.6900772350431439E-11</c:v>
                </c:pt>
                <c:pt idx="62">
                  <c:v>1.5061512500487004E-11</c:v>
                </c:pt>
                <c:pt idx="63">
                  <c:v>1.3422110208084457E-11</c:v>
                </c:pt>
                <c:pt idx="64">
                  <c:v>1.1960811780984512E-11</c:v>
                </c:pt>
                <c:pt idx="65">
                  <c:v>1.0658226931075401E-11</c:v>
                </c:pt>
                <c:pt idx="66">
                  <c:v>9.4970715073706305E-12</c:v>
                </c:pt>
                <c:pt idx="67">
                  <c:v>8.4619381885154405E-12</c:v>
                </c:pt>
                <c:pt idx="68">
                  <c:v>7.5390920970147633E-12</c:v>
                </c:pt>
                <c:pt idx="69">
                  <c:v>6.71628863002433E-12</c:v>
                </c:pt>
                <c:pt idx="70">
                  <c:v>5.9826110990530825E-12</c:v>
                </c:pt>
                <c:pt idx="71">
                  <c:v>5.328326037440125E-12</c:v>
                </c:pt>
                <c:pt idx="72">
                  <c:v>4.7447542738745788E-12</c:v>
                </c:pt>
                <c:pt idx="73">
                  <c:v>4.2241560860542327E-12</c:v>
                </c:pt>
                <c:pt idx="74">
                  <c:v>3.7596289441003015E-12</c:v>
                </c:pt>
                <c:pt idx="75">
                  <c:v>3.3450165315257654E-12</c:v>
                </c:pt>
                <c:pt idx="76">
                  <c:v>2.974827894975506E-12</c:v>
                </c:pt>
                <c:pt idx="77">
                  <c:v>2.6441657245649163E-12</c:v>
                </c:pt>
                <c:pt idx="78">
                  <c:v>2.3486629053587586E-12</c:v>
                </c:pt>
                <c:pt idx="79">
                  <c:v>2.0844266065008374E-12</c:v>
                </c:pt>
                <c:pt idx="80">
                  <c:v>1.847989284040524E-12</c:v>
                </c:pt>
                <c:pt idx="81">
                  <c:v>1.6362660586256102E-12</c:v>
                </c:pt>
                <c:pt idx="82">
                  <c:v>1.4465179761368305E-12</c:v>
                </c:pt>
                <c:pt idx="83">
                  <c:v>1.2763206475303827E-12</c:v>
                </c:pt>
                <c:pt idx="84">
                  <c:v>1.1235376679479153E-12</c:v>
                </c:pt>
                <c:pt idx="85">
                  <c:v>9.8629801034466783E-13</c:v>
                </c:pt>
                <c:pt idx="86">
                  <c:v>8.6297626797260965E-13</c:v>
                </c:pt>
                <c:pt idx="87">
                  <c:v>7.5217421767240674E-13</c:v>
                </c:pt>
                <c:pt idx="88">
                  <c:v>6.5270179933910073E-13</c:v>
                </c:pt>
                <c:pt idx="89">
                  <c:v>5.635554529998572E-13</c:v>
                </c:pt>
                <c:pt idx="90">
                  <c:v>4.8389208024401949E-13</c:v>
                </c:pt>
                <c:pt idx="91">
                  <c:v>4.1299790875045946E-13</c:v>
                </c:pt>
                <c:pt idx="92">
                  <c:v>3.5025321825919527E-13</c:v>
                </c:pt>
                <c:pt idx="93">
                  <c:v>2.9509583634964965E-13</c:v>
                </c:pt>
                <c:pt idx="94">
                  <c:v>2.4698779173957683E-13</c:v>
                </c:pt>
                <c:pt idx="95">
                  <c:v>2.0538975265026248E-13</c:v>
                </c:pt>
                <c:pt idx="96">
                  <c:v>1.6974655295869635E-13</c:v>
                </c:pt>
                <c:pt idx="97">
                  <c:v>1.3948462756432608E-13</c:v>
                </c:pt>
                <c:pt idx="98">
                  <c:v>1.1401951540530042E-13</c:v>
                </c:pt>
                <c:pt idx="99">
                  <c:v>9.2769743965003733E-14</c:v>
                </c:pt>
                <c:pt idx="100">
                  <c:v>7.5172889544447134E-14</c:v>
                </c:pt>
                <c:pt idx="101">
                  <c:v>6.0700277446912476E-14</c:v>
                </c:pt>
                <c:pt idx="102">
                  <c:v>4.8868101922123871E-14</c:v>
                </c:pt>
                <c:pt idx="103">
                  <c:v>3.9244120408007243E-14</c:v>
                </c:pt>
                <c:pt idx="104">
                  <c:v>3.1450127576098004E-14</c:v>
                </c:pt>
                <c:pt idx="105">
                  <c:v>2.5161016484777541E-14</c:v>
                </c:pt>
                <c:pt idx="106">
                  <c:v>2.0101443041006201E-14</c:v>
                </c:pt>
                <c:pt idx="107">
                  <c:v>1.6041057884796864E-14</c:v>
                </c:pt>
                <c:pt idx="108">
                  <c:v>1.2789087401552232E-14</c:v>
                </c:pt>
                <c:pt idx="109">
                  <c:v>1.0188827458558923E-14</c:v>
                </c:pt>
                <c:pt idx="110">
                  <c:v>8.1124136553998039E-15</c:v>
                </c:pt>
                <c:pt idx="111">
                  <c:v>6.4560731221265223E-15</c:v>
                </c:pt>
                <c:pt idx="112">
                  <c:v>5.1359488124665539E-15</c:v>
                </c:pt>
                <c:pt idx="113">
                  <c:v>4.0845120717872237E-15</c:v>
                </c:pt>
                <c:pt idx="114">
                  <c:v>3.2475341213787082E-15</c:v>
                </c:pt>
                <c:pt idx="115">
                  <c:v>2.5815632535785779E-15</c:v>
                </c:pt>
                <c:pt idx="116">
                  <c:v>2.0518447545550262E-15</c:v>
                </c:pt>
                <c:pt idx="117">
                  <c:v>1.6306194607229711E-15</c:v>
                </c:pt>
                <c:pt idx="118">
                  <c:v>1.2957406426164957E-15</c:v>
                </c:pt>
                <c:pt idx="119">
                  <c:v>1.0295551152893826E-15</c:v>
                </c:pt>
                <c:pt idx="120">
                  <c:v>8.1800155107195636E-16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B7-4997-9FCF-7E5016FC7DD2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(0.02,emasp1.9)'!$N$2:$N$122</c:f>
              <c:numCache>
                <c:formatCode>General</c:formatCode>
                <c:ptCount val="121"/>
                <c:pt idx="0">
                  <c:v>3.6041829990254566E-8</c:v>
                </c:pt>
                <c:pt idx="1">
                  <c:v>3.2122314650946152E-8</c:v>
                </c:pt>
                <c:pt idx="2">
                  <c:v>2.8629043585665968E-8</c:v>
                </c:pt>
                <c:pt idx="3">
                  <c:v>2.5515661839582931E-8</c:v>
                </c:pt>
                <c:pt idx="4">
                  <c:v>2.2740857503379613E-8</c:v>
                </c:pt>
                <c:pt idx="5">
                  <c:v>2.0267810532457446E-8</c:v>
                </c:pt>
                <c:pt idx="6">
                  <c:v>1.806370529566277E-8</c:v>
                </c:pt>
                <c:pt idx="7">
                  <c:v>1.6099294345444486E-8</c:v>
                </c:pt>
                <c:pt idx="8">
                  <c:v>1.4348511244822121E-8</c:v>
                </c:pt>
                <c:pt idx="9">
                  <c:v>1.2788124270108654E-8</c:v>
                </c:pt>
                <c:pt idx="10">
                  <c:v>1.1397427675647727E-8</c:v>
                </c:pt>
                <c:pt idx="11">
                  <c:v>1.0157968155997327E-8</c:v>
                </c:pt>
                <c:pt idx="12">
                  <c:v>9.0532986735161626E-9</c:v>
                </c:pt>
                <c:pt idx="13">
                  <c:v>8.0687609615340444E-9</c:v>
                </c:pt>
                <c:pt idx="14">
                  <c:v>7.1912908024585013E-9</c:v>
                </c:pt>
                <c:pt idx="15">
                  <c:v>6.4092446982549789E-9</c:v>
                </c:pt>
                <c:pt idx="16">
                  <c:v>5.7122453942151502E-9</c:v>
                </c:pt>
                <c:pt idx="17">
                  <c:v>5.0910441059130045E-9</c:v>
                </c:pt>
                <c:pt idx="18">
                  <c:v>4.5373978778680397E-9</c:v>
                </c:pt>
                <c:pt idx="19">
                  <c:v>4.0439601721841322E-9</c:v>
                </c:pt>
                <c:pt idx="20">
                  <c:v>3.6041833559167916E-9</c:v>
                </c:pt>
                <c:pt idx="21">
                  <c:v>3.2122318648643073E-9</c:v>
                </c:pt>
                <c:pt idx="22">
                  <c:v>2.8629047391894661E-9</c:v>
                </c:pt>
                <c:pt idx="23">
                  <c:v>2.5515666174092641E-9</c:v>
                </c:pt>
                <c:pt idx="24">
                  <c:v>2.274086236725968E-9</c:v>
                </c:pt>
                <c:pt idx="25">
                  <c:v>2.0267815977545479E-9</c:v>
                </c:pt>
                <c:pt idx="26">
                  <c:v>1.8063711192868511E-9</c:v>
                </c:pt>
                <c:pt idx="27">
                  <c:v>1.6099300884768576E-9</c:v>
                </c:pt>
                <c:pt idx="28">
                  <c:v>1.4348518518303456E-9</c:v>
                </c:pt>
                <c:pt idx="29">
                  <c:v>1.2788132270543529E-9</c:v>
                </c:pt>
                <c:pt idx="30">
                  <c:v>1.1397436771264232E-9</c:v>
                </c:pt>
                <c:pt idx="31">
                  <c:v>1.0157978332474435E-9</c:v>
                </c:pt>
                <c:pt idx="32">
                  <c:v>9.0533100938927453E-10</c:v>
                </c:pt>
                <c:pt idx="33">
                  <c:v>8.0687737806199029E-10</c:v>
                </c:pt>
                <c:pt idx="34">
                  <c:v>7.1913051929289687E-10</c:v>
                </c:pt>
                <c:pt idx="35">
                  <c:v>6.4092608558149113E-10</c:v>
                </c:pt>
                <c:pt idx="36">
                  <c:v>5.7122635163434912E-10</c:v>
                </c:pt>
                <c:pt idx="37">
                  <c:v>5.0910644430609173E-10</c:v>
                </c:pt>
                <c:pt idx="38">
                  <c:v>4.5374207019048366E-10</c:v>
                </c:pt>
                <c:pt idx="39">
                  <c:v>4.0439857767017782E-10</c:v>
                </c:pt>
                <c:pt idx="40">
                  <c:v>3.6042120857281907E-10</c:v>
                </c:pt>
                <c:pt idx="41">
                  <c:v>3.2122640993069087E-10</c:v>
                </c:pt>
                <c:pt idx="42">
                  <c:v>2.8629409058544227E-10</c:v>
                </c:pt>
                <c:pt idx="43">
                  <c:v>2.5516071987850726E-10</c:v>
                </c:pt>
                <c:pt idx="44">
                  <c:v>2.2741317689571921E-10</c:v>
                </c:pt>
                <c:pt idx="45">
                  <c:v>2.0268326859849706E-10</c:v>
                </c:pt>
                <c:pt idx="46">
                  <c:v>1.8064284412830458E-10</c:v>
                </c:pt>
                <c:pt idx="47">
                  <c:v>1.6099944044273346E-10</c:v>
                </c:pt>
                <c:pt idx="48">
                  <c:v>1.4349240150636533E-10</c:v>
                </c:pt>
                <c:pt idx="49">
                  <c:v>1.2788941954614129E-10</c:v>
                </c:pt>
                <c:pt idx="50">
                  <c:v>1.1398345246658145E-10</c:v>
                </c:pt>
                <c:pt idx="51">
                  <c:v>1.0158997652696445E-10</c:v>
                </c:pt>
                <c:pt idx="52">
                  <c:v>9.0544537822303058E-11</c:v>
                </c:pt>
                <c:pt idx="53">
                  <c:v>8.0700570079083464E-11</c:v>
                </c:pt>
                <c:pt idx="54">
                  <c:v>7.1927449808031522E-11</c:v>
                </c:pt>
                <c:pt idx="55">
                  <c:v>6.410876300777139E-11</c:v>
                </c:pt>
                <c:pt idx="56">
                  <c:v>5.7140760418740477E-11</c:v>
                </c:pt>
                <c:pt idx="57">
                  <c:v>5.09309808290689E-11</c:v>
                </c:pt>
                <c:pt idx="58">
                  <c:v>4.5397024164398929E-11</c:v>
                </c:pt>
                <c:pt idx="59">
                  <c:v>4.0465458080282485E-11</c:v>
                </c:pt>
                <c:pt idx="60">
                  <c:v>3.6070843547342329E-11</c:v>
                </c:pt>
                <c:pt idx="61">
                  <c:v>3.2154866497867078E-11</c:v>
                </c:pt>
                <c:pt idx="62">
                  <c:v>2.8665564009167056E-11</c:v>
                </c:pt>
                <c:pt idx="63">
                  <c:v>2.5556634752805572E-11</c:v>
                </c:pt>
                <c:pt idx="64">
                  <c:v>2.2786824555614453E-11</c:v>
                </c:pt>
                <c:pt idx="65">
                  <c:v>2.0319378913536757E-11</c:v>
                </c:pt>
                <c:pt idx="66">
                  <c:v>1.8121555185397768E-11</c:v>
                </c:pt>
                <c:pt idx="67">
                  <c:v>1.6164187982352841E-11</c:v>
                </c:pt>
                <c:pt idx="68">
                  <c:v>1.4421301970137868E-11</c:v>
                </c:pt>
                <c:pt idx="69">
                  <c:v>1.2869766924048494E-11</c:v>
                </c:pt>
                <c:pt idx="70">
                  <c:v>1.148899042857676E-11</c:v>
                </c:pt>
                <c:pt idx="71">
                  <c:v>1.0260644101196239E-11</c:v>
                </c:pt>
                <c:pt idx="72">
                  <c:v>9.1684196483622192E-12</c:v>
                </c:pt>
                <c:pt idx="73">
                  <c:v>8.1978114357007467E-12</c:v>
                </c:pt>
                <c:pt idx="74">
                  <c:v>7.3359225769884905E-12</c:v>
                </c:pt>
                <c:pt idx="75">
                  <c:v>6.5712918204465838E-12</c:v>
                </c:pt>
                <c:pt idx="76">
                  <c:v>5.893738738212875E-12</c:v>
                </c:pt>
                <c:pt idx="77">
                  <c:v>5.2942249078893228E-12</c:v>
                </c:pt>
                <c:pt idx="78">
                  <c:v>4.7647289174218254E-12</c:v>
                </c:pt>
                <c:pt idx="79">
                  <c:v>4.2981331331676821E-12</c:v>
                </c:pt>
                <c:pt idx="80">
                  <c:v>3.8881202591147148E-12</c:v>
                </c:pt>
                <c:pt idx="81">
                  <c:v>3.5290778067363126E-12</c:v>
                </c:pt>
                <c:pt idx="82">
                  <c:v>3.2160087295966788E-12</c:v>
                </c:pt>
                <c:pt idx="83">
                  <c:v>2.9444467144666891E-12</c:v>
                </c:pt>
                <c:pt idx="84">
                  <c:v>2.71037504136258E-12</c:v>
                </c:pt>
                <c:pt idx="85">
                  <c:v>2.510148617047119E-12</c:v>
                </c:pt>
                <c:pt idx="86">
                  <c:v>2.3404198145522962E-12</c:v>
                </c:pt>
                <c:pt idx="87">
                  <c:v>2.1980700947024569E-12</c:v>
                </c:pt>
                <c:pt idx="88">
                  <c:v>2.080150855957906E-12</c:v>
                </c:pt>
                <c:pt idx="89">
                  <c:v>1.9838381309278266E-12</c:v>
                </c:pt>
                <c:pt idx="90">
                  <c:v>1.9064059813879151E-12</c:v>
                </c:pt>
                <c:pt idx="91">
                  <c:v>1.8452220845899387E-12</c:v>
                </c:pt>
                <c:pt idx="92">
                  <c:v>1.7977657804253422E-12</c:v>
                </c:pt>
                <c:pt idx="93">
                  <c:v>1.7616642961283943E-12</c:v>
                </c:pt>
                <c:pt idx="94">
                  <c:v>1.7347384259060219E-12</c:v>
                </c:pt>
                <c:pt idx="95">
                  <c:v>1.7150464595859766E-12</c:v>
                </c:pt>
                <c:pt idx="96">
                  <c:v>1.7009158821785731E-12</c:v>
                </c:pt>
                <c:pt idx="97">
                  <c:v>1.6909561518991571E-12</c:v>
                </c:pt>
                <c:pt idx="98">
                  <c:v>1.6840511605561968E-12</c:v>
                </c:pt>
                <c:pt idx="99">
                  <c:v>1.6793347376068761E-12</c:v>
                </c:pt>
                <c:pt idx="100">
                  <c:v>1.676155322412005E-12</c:v>
                </c:pt>
                <c:pt idx="101">
                  <c:v>1.6740363848341238E-12</c:v>
                </c:pt>
                <c:pt idx="102">
                  <c:v>1.6726379456288671E-12</c:v>
                </c:pt>
                <c:pt idx="103">
                  <c:v>1.6717226001396362E-12</c:v>
                </c:pt>
                <c:pt idx="104">
                  <c:v>1.6711275762938153E-12</c:v>
                </c:pt>
                <c:pt idx="105">
                  <c:v>1.6707429767398338E-12</c:v>
                </c:pt>
                <c:pt idx="106">
                  <c:v>1.6704955470699466E-12</c:v>
                </c:pt>
                <c:pt idx="107">
                  <c:v>1.6703369708979126E-12</c:v>
                </c:pt>
                <c:pt idx="108">
                  <c:v>1.6702356545072325E-12</c:v>
                </c:pt>
                <c:pt idx="109">
                  <c:v>1.6701710838461982E-12</c:v>
                </c:pt>
                <c:pt idx="110">
                  <c:v>1.6701300146658338E-12</c:v>
                </c:pt>
                <c:pt idx="111">
                  <c:v>1.6701039354583227E-12</c:v>
                </c:pt>
                <c:pt idx="112">
                  <c:v>1.6700873964342234E-12</c:v>
                </c:pt>
                <c:pt idx="113">
                  <c:v>1.6700769185125298E-12</c:v>
                </c:pt>
                <c:pt idx="114">
                  <c:v>1.6700702859583829E-12</c:v>
                </c:pt>
                <c:pt idx="115">
                  <c:v>1.6700660903055577E-12</c:v>
                </c:pt>
                <c:pt idx="116">
                  <c:v>1.6700634375967589E-12</c:v>
                </c:pt>
                <c:pt idx="117">
                  <c:v>1.6700617611204013E-12</c:v>
                </c:pt>
                <c:pt idx="118">
                  <c:v>1.6700607019636055E-12</c:v>
                </c:pt>
                <c:pt idx="119">
                  <c:v>1.6700600329920152E-12</c:v>
                </c:pt>
                <c:pt idx="120">
                  <c:v>1.6700596105537091E-12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B7-4997-9FCF-7E5016FC7DD2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(0.02,emasp1.9)'!$I$2:$I$122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4.5017954653661796E-8</c:v>
                </c:pt>
                <c:pt idx="24">
                  <c:v>3.5759035243655338E-8</c:v>
                </c:pt>
                <c:pt idx="25">
                  <c:v>2.8404410715439724E-8</c:v>
                </c:pt>
                <c:pt idx="26">
                  <c:v>2.2562420498020666E-8</c:v>
                </c:pt>
                <c:pt idx="27">
                  <c:v>1.79219669098314E-8</c:v>
                </c:pt>
                <c:pt idx="28">
                  <c:v>1.4235923567401353E-8</c:v>
                </c:pt>
                <c:pt idx="29">
                  <c:v>1.1307994248471455E-8</c:v>
                </c:pt>
                <c:pt idx="30">
                  <c:v>8.9822580306647121E-9</c:v>
                </c:pt>
                <c:pt idx="31">
                  <c:v>7.1348606897540861E-9</c:v>
                </c:pt>
                <c:pt idx="32">
                  <c:v>5.6674199532000146E-9</c:v>
                </c:pt>
                <c:pt idx="33">
                  <c:v>4.501790798711815E-9</c:v>
                </c:pt>
                <c:pt idx="34">
                  <c:v>3.5758985187848333E-9</c:v>
                </c:pt>
                <c:pt idx="35">
                  <c:v>2.8404361483011532E-9</c:v>
                </c:pt>
                <c:pt idx="36">
                  <c:v>2.2562376540178327E-9</c:v>
                </c:pt>
                <c:pt idx="37">
                  <c:v>1.792192290282676E-9</c:v>
                </c:pt>
                <c:pt idx="38">
                  <c:v>1.4235879234299818E-9</c:v>
                </c:pt>
                <c:pt idx="39">
                  <c:v>1.1307951112290403E-9</c:v>
                </c:pt>
                <c:pt idx="40">
                  <c:v>8.9822149292503229E-10</c:v>
                </c:pt>
                <c:pt idx="41">
                  <c:v>7.1348170251846214E-10</c:v>
                </c:pt>
                <c:pt idx="42">
                  <c:v>5.6673767230681794E-10</c:v>
                </c:pt>
                <c:pt idx="43">
                  <c:v>4.5017474459552093E-10</c:v>
                </c:pt>
                <c:pt idx="44">
                  <c:v>3.5758551916528067E-10</c:v>
                </c:pt>
                <c:pt idx="45">
                  <c:v>2.840392843077919E-10</c:v>
                </c:pt>
                <c:pt idx="46">
                  <c:v>2.2561943418063685E-10</c:v>
                </c:pt>
                <c:pt idx="47">
                  <c:v>1.7921489722720214E-10</c:v>
                </c:pt>
                <c:pt idx="48">
                  <c:v>1.4235446324409992E-10</c:v>
                </c:pt>
                <c:pt idx="49">
                  <c:v>1.1307518002051957E-10</c:v>
                </c:pt>
                <c:pt idx="50">
                  <c:v>8.9817818573080112E-11</c:v>
                </c:pt>
                <c:pt idx="51">
                  <c:v>7.1343839777845023E-11</c:v>
                </c:pt>
                <c:pt idx="52">
                  <c:v>5.6669436778576508E-11</c:v>
                </c:pt>
                <c:pt idx="53">
                  <c:v>4.5013144238765032E-11</c:v>
                </c:pt>
                <c:pt idx="54">
                  <c:v>3.5754221988475713E-11</c:v>
                </c:pt>
                <c:pt idx="55">
                  <c:v>2.839959869031456E-11</c:v>
                </c:pt>
                <c:pt idx="56">
                  <c:v>2.2557613826080468E-11</c:v>
                </c:pt>
                <c:pt idx="57">
                  <c:v>1.7917160399989037E-11</c:v>
                </c:pt>
                <c:pt idx="58">
                  <c:v>1.423111734642001E-11</c:v>
                </c:pt>
                <c:pt idx="59">
                  <c:v>1.1303189429798534E-11</c:v>
                </c:pt>
                <c:pt idx="60">
                  <c:v>8.9774538131301978E-12</c:v>
                </c:pt>
                <c:pt idx="61">
                  <c:v>7.1300565928395531E-12</c:v>
                </c:pt>
                <c:pt idx="62">
                  <c:v>5.6626171304256205E-12</c:v>
                </c:pt>
                <c:pt idx="63">
                  <c:v>4.4969889236326406E-12</c:v>
                </c:pt>
                <c:pt idx="64">
                  <c:v>3.5710980196885376E-12</c:v>
                </c:pt>
                <c:pt idx="65">
                  <c:v>2.8356373509702424E-12</c:v>
                </c:pt>
                <c:pt idx="66">
                  <c:v>2.2514409543230625E-12</c:v>
                </c:pt>
                <c:pt idx="67">
                  <c:v>1.7873982399613993E-12</c:v>
                </c:pt>
                <c:pt idx="68">
                  <c:v>1.4187972390844328E-12</c:v>
                </c:pt>
                <c:pt idx="69">
                  <c:v>1.1260086010428215E-12</c:v>
                </c:pt>
                <c:pt idx="70">
                  <c:v>8.9344025802878297E-13</c:v>
                </c:pt>
                <c:pt idx="71">
                  <c:v>7.0870708952734895E-13</c:v>
                </c:pt>
                <c:pt idx="72">
                  <c:v>5.6197136780184661E-13</c:v>
                </c:pt>
                <c:pt idx="73">
                  <c:v>4.4541886029532172E-13</c:v>
                </c:pt>
                <c:pt idx="74">
                  <c:v>3.5284268907218527E-13</c:v>
                </c:pt>
                <c:pt idx="75">
                  <c:v>2.7931278536563304E-13</c:v>
                </c:pt>
                <c:pt idx="76">
                  <c:v>2.2091333533210489E-13</c:v>
                </c:pt>
                <c:pt idx="77">
                  <c:v>1.7453423309195309E-13</c:v>
                </c:pt>
                <c:pt idx="78">
                  <c:v>1.377054324575841E-13</c:v>
                </c:pt>
                <c:pt idx="79">
                  <c:v>1.0846537197978329E-13</c:v>
                </c:pt>
                <c:pt idx="80">
                  <c:v>8.5256460881214304E-14</c:v>
                </c:pt>
                <c:pt idx="81">
                  <c:v>6.6842052563256625E-14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B7-4997-9FCF-7E5016FC7DD2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(0.02,emasp1.9)'!$J$2:$J$122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4.5017977986969893E-8</c:v>
                </c:pt>
                <c:pt idx="24">
                  <c:v>3.5759049965978186E-8</c:v>
                </c:pt>
                <c:pt idx="25">
                  <c:v>2.8404429293758866E-8</c:v>
                </c:pt>
                <c:pt idx="26">
                  <c:v>2.2562438081205559E-8</c:v>
                </c:pt>
                <c:pt idx="27">
                  <c:v>1.7921985400233965E-8</c:v>
                </c:pt>
                <c:pt idx="28">
                  <c:v>1.423594223405303E-8</c:v>
                </c:pt>
                <c:pt idx="29">
                  <c:v>1.1308013387496775E-8</c:v>
                </c:pt>
                <c:pt idx="30">
                  <c:v>8.9822775379063322E-9</c:v>
                </c:pt>
                <c:pt idx="31">
                  <c:v>7.1348794451694831E-9</c:v>
                </c:pt>
                <c:pt idx="32">
                  <c:v>5.6674395530493565E-9</c:v>
                </c:pt>
                <c:pt idx="33">
                  <c:v>4.501810165390665E-9</c:v>
                </c:pt>
                <c:pt idx="34">
                  <c:v>3.5759178050698482E-9</c:v>
                </c:pt>
                <c:pt idx="35">
                  <c:v>2.8404554698048753E-9</c:v>
                </c:pt>
                <c:pt idx="36">
                  <c:v>2.2562569369852371E-9</c:v>
                </c:pt>
                <c:pt idx="37">
                  <c:v>1.7922115573747801E-9</c:v>
                </c:pt>
                <c:pt idx="38">
                  <c:v>1.4236072201972278E-9</c:v>
                </c:pt>
                <c:pt idx="39">
                  <c:v>1.1308143976267871E-9</c:v>
                </c:pt>
                <c:pt idx="40">
                  <c:v>8.9824077741381915E-10</c:v>
                </c:pt>
                <c:pt idx="41">
                  <c:v>7.1350098566435901E-10</c:v>
                </c:pt>
                <c:pt idx="42">
                  <c:v>5.6675695441604357E-10</c:v>
                </c:pt>
                <c:pt idx="43">
                  <c:v>4.501940299794051E-10</c:v>
                </c:pt>
                <c:pt idx="44">
                  <c:v>3.576048059191163E-10</c:v>
                </c:pt>
                <c:pt idx="45">
                  <c:v>2.8405857017386818E-10</c:v>
                </c:pt>
                <c:pt idx="46">
                  <c:v>2.2563871964949948E-10</c:v>
                </c:pt>
                <c:pt idx="47">
                  <c:v>1.7923418300580265E-10</c:v>
                </c:pt>
                <c:pt idx="48">
                  <c:v>1.4237374905613809E-10</c:v>
                </c:pt>
                <c:pt idx="49">
                  <c:v>1.1309446569256313E-10</c:v>
                </c:pt>
                <c:pt idx="50">
                  <c:v>8.983710427832166E-11</c:v>
                </c:pt>
                <c:pt idx="51">
                  <c:v>7.1363125449652138E-11</c:v>
                </c:pt>
                <c:pt idx="52">
                  <c:v>5.6688722511929705E-11</c:v>
                </c:pt>
                <c:pt idx="53">
                  <c:v>4.5032429940136576E-11</c:v>
                </c:pt>
                <c:pt idx="54">
                  <c:v>3.5773507703471789E-11</c:v>
                </c:pt>
                <c:pt idx="55">
                  <c:v>2.8418884401431507E-11</c:v>
                </c:pt>
                <c:pt idx="56">
                  <c:v>2.2576899537968144E-11</c:v>
                </c:pt>
                <c:pt idx="57">
                  <c:v>1.7936446110278616E-11</c:v>
                </c:pt>
                <c:pt idx="58">
                  <c:v>1.4250403058413308E-11</c:v>
                </c:pt>
                <c:pt idx="59">
                  <c:v>1.1322475141472514E-11</c:v>
                </c:pt>
                <c:pt idx="60">
                  <c:v>8.9967395240101253E-12</c:v>
                </c:pt>
                <c:pt idx="61">
                  <c:v>7.1493423031850784E-12</c:v>
                </c:pt>
                <c:pt idx="62">
                  <c:v>5.6819028413954668E-12</c:v>
                </c:pt>
                <c:pt idx="63">
                  <c:v>4.5162746346726227E-12</c:v>
                </c:pt>
                <c:pt idx="64">
                  <c:v>3.5903837305683828E-12</c:v>
                </c:pt>
                <c:pt idx="65">
                  <c:v>2.8549230619456435E-12</c:v>
                </c:pt>
                <c:pt idx="66">
                  <c:v>2.2707266652947743E-12</c:v>
                </c:pt>
                <c:pt idx="67">
                  <c:v>1.8066839508989266E-12</c:v>
                </c:pt>
                <c:pt idx="68">
                  <c:v>1.4380829500400102E-12</c:v>
                </c:pt>
                <c:pt idx="69">
                  <c:v>1.1452943120132366E-12</c:v>
                </c:pt>
                <c:pt idx="70">
                  <c:v>9.1272596898920967E-13</c:v>
                </c:pt>
                <c:pt idx="71">
                  <c:v>7.2799280049111608E-13</c:v>
                </c:pt>
                <c:pt idx="72">
                  <c:v>5.8125707876916187E-13</c:v>
                </c:pt>
                <c:pt idx="73">
                  <c:v>4.64704571266774E-13</c:v>
                </c:pt>
                <c:pt idx="74">
                  <c:v>3.7212840004813186E-13</c:v>
                </c:pt>
                <c:pt idx="75">
                  <c:v>2.9859849634952938E-13</c:v>
                </c:pt>
                <c:pt idx="76">
                  <c:v>2.401990463276897E-13</c:v>
                </c:pt>
                <c:pt idx="77">
                  <c:v>1.9381994410729014E-13</c:v>
                </c:pt>
                <c:pt idx="78">
                  <c:v>1.5699114350273449E-13</c:v>
                </c:pt>
                <c:pt idx="79">
                  <c:v>1.2775108307137838E-13</c:v>
                </c:pt>
                <c:pt idx="80">
                  <c:v>1.0454217204468E-13</c:v>
                </c:pt>
                <c:pt idx="81">
                  <c:v>8.6127763836953224E-14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B7-4997-9FCF-7E5016FC7DD2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(0.02,emasp1.9)'!$O$2:$O$122</c:f>
              <c:numCache>
                <c:formatCode>General</c:formatCode>
                <c:ptCount val="121"/>
                <c:pt idx="56" formatCode="0.00E+00">
                  <c:v>9.0230455299999999E-9</c:v>
                </c:pt>
                <c:pt idx="57" formatCode="0.00E+00">
                  <c:v>7.1668641600000001E-9</c:v>
                </c:pt>
                <c:pt idx="58" formatCode="0.00E+00">
                  <c:v>5.6924469400000001E-9</c:v>
                </c:pt>
                <c:pt idx="59" formatCode="0.00E+00">
                  <c:v>4.5212757700000003E-9</c:v>
                </c:pt>
                <c:pt idx="60" formatCode="0.00E+00">
                  <c:v>3.5909815200000001E-9</c:v>
                </c:pt>
                <c:pt idx="61" formatCode="0.00E+00">
                  <c:v>2.85202264E-9</c:v>
                </c:pt>
                <c:pt idx="62" formatCode="0.00E+00">
                  <c:v>2.26504685E-9</c:v>
                </c:pt>
                <c:pt idx="63" formatCode="0.00E+00">
                  <c:v>1.7933320099999999E-9</c:v>
                </c:pt>
                <c:pt idx="64" formatCode="0.00E+00">
                  <c:v>1.42298029E-9</c:v>
                </c:pt>
                <c:pt idx="65" formatCode="0.00E+00">
                  <c:v>1.12880175E-9</c:v>
                </c:pt>
                <c:pt idx="66" formatCode="0.00E+00">
                  <c:v>8.9513033000000001E-10</c:v>
                </c:pt>
                <c:pt idx="67" formatCode="0.00E+00">
                  <c:v>7.0952214199999995E-10</c:v>
                </c:pt>
                <c:pt idx="68" formatCode="0.00E+00">
                  <c:v>5.5988131100000002E-10</c:v>
                </c:pt>
                <c:pt idx="69" formatCode="0.00E+00">
                  <c:v>4.4277389799999998E-10</c:v>
                </c:pt>
                <c:pt idx="70" formatCode="0.00E+00">
                  <c:v>3.4986260200000001E-10</c:v>
                </c:pt>
                <c:pt idx="71" formatCode="0.00E+00">
                  <c:v>2.7604786499999999E-10</c:v>
                </c:pt>
                <c:pt idx="72" formatCode="0.00E+00">
                  <c:v>2.17239652E-10</c:v>
                </c:pt>
                <c:pt idx="73" formatCode="0.00E+00">
                  <c:v>1.7066971600000001E-10</c:v>
                </c:pt>
                <c:pt idx="74" formatCode="0.00E+00">
                  <c:v>1.3370791600000001E-10</c:v>
                </c:pt>
                <c:pt idx="75" formatCode="0.00E+00">
                  <c:v>1.0451373599999999E-10</c:v>
                </c:pt>
                <c:pt idx="76" formatCode="0.00E+00">
                  <c:v>8.1117113299999998E-11</c:v>
                </c:pt>
                <c:pt idx="77" formatCode="0.00E+00">
                  <c:v>6.2599021699999997E-11</c:v>
                </c:pt>
                <c:pt idx="78" formatCode="0.00E+00">
                  <c:v>4.8214467099999998E-11</c:v>
                </c:pt>
                <c:pt idx="79" formatCode="0.00E+00">
                  <c:v>3.6836197000000001E-11</c:v>
                </c:pt>
                <c:pt idx="80" formatCode="0.00E+00">
                  <c:v>2.7900625500000001E-11</c:v>
                </c:pt>
                <c:pt idx="81" formatCode="0.00E+00">
                  <c:v>2.08893078E-11</c:v>
                </c:pt>
                <c:pt idx="82" formatCode="0.00E+00">
                  <c:v>1.5538276799999999E-11</c:v>
                </c:pt>
                <c:pt idx="83" formatCode="0.00E+00">
                  <c:v>1.13756217E-11</c:v>
                </c:pt>
                <c:pt idx="84" formatCode="0.00E+00">
                  <c:v>8.1890456200000006E-12</c:v>
                </c:pt>
                <c:pt idx="85" formatCode="0.00E+00">
                  <c:v>5.8789101500000001E-12</c:v>
                </c:pt>
                <c:pt idx="86" formatCode="0.00E+00">
                  <c:v>4.1979946100000003E-12</c:v>
                </c:pt>
                <c:pt idx="87" formatCode="0.00E+00">
                  <c:v>2.9878826300000001E-12</c:v>
                </c:pt>
                <c:pt idx="88" formatCode="0.00E+00">
                  <c:v>2.1392338500000002E-12</c:v>
                </c:pt>
                <c:pt idx="89" formatCode="0.00E+00">
                  <c:v>1.5437780199999999E-12</c:v>
                </c:pt>
                <c:pt idx="90" formatCode="0.00E+00">
                  <c:v>1.1277459899999999E-12</c:v>
                </c:pt>
                <c:pt idx="91" formatCode="0.00E+00">
                  <c:v>8.3490791799999996E-13</c:v>
                </c:pt>
                <c:pt idx="92" formatCode="0.00E+00">
                  <c:v>6.2540934399999997E-13</c:v>
                </c:pt>
                <c:pt idx="93" formatCode="0.00E+00">
                  <c:v>4.7352042800000003E-13</c:v>
                </c:pt>
                <c:pt idx="94" formatCode="0.00E+00">
                  <c:v>3.6146179600000001E-13</c:v>
                </c:pt>
                <c:pt idx="95" formatCode="0.00E+00">
                  <c:v>2.78815134E-13</c:v>
                </c:pt>
                <c:pt idx="96" formatCode="0.00E+00">
                  <c:v>2.1649156900000001E-13</c:v>
                </c:pt>
                <c:pt idx="97" formatCode="0.00E+00">
                  <c:v>1.6943454800000001E-13</c:v>
                </c:pt>
                <c:pt idx="98" formatCode="0.00E+00">
                  <c:v>1.33086927E-13</c:v>
                </c:pt>
                <c:pt idx="99" formatCode="0.00E+00">
                  <c:v>1.05371238E-13</c:v>
                </c:pt>
                <c:pt idx="100" formatCode="0.00E+00">
                  <c:v>8.3953651699999994E-14</c:v>
                </c:pt>
                <c:pt idx="101" formatCode="0.00E+00">
                  <c:v>6.7386872600000005E-14</c:v>
                </c:pt>
                <c:pt idx="102" formatCode="0.00E+00">
                  <c:v>5.44849543E-14</c:v>
                </c:pt>
                <c:pt idx="103" formatCode="0.00E+00">
                  <c:v>4.4504085699999999E-14</c:v>
                </c:pt>
                <c:pt idx="104" formatCode="0.00E+00">
                  <c:v>3.6692383100000003E-14</c:v>
                </c:pt>
                <c:pt idx="105" formatCode="0.00E+00">
                  <c:v>3.0571294400000003E-14</c:v>
                </c:pt>
                <c:pt idx="106" formatCode="0.00E+00">
                  <c:v>2.5733858200000001E-14</c:v>
                </c:pt>
                <c:pt idx="107" formatCode="0.00E+00">
                  <c:v>2.1866520700000001E-14</c:v>
                </c:pt>
                <c:pt idx="108" formatCode="0.00E+00">
                  <c:v>1.8738770200000001E-14</c:v>
                </c:pt>
                <c:pt idx="109" formatCode="0.00E+00">
                  <c:v>1.6176176500000001E-14</c:v>
                </c:pt>
                <c:pt idx="110" formatCode="0.00E+00">
                  <c:v>1.4050655599999999E-14</c:v>
                </c:pt>
                <c:pt idx="111" formatCode="0.00E+00">
                  <c:v>1.22655962E-14</c:v>
                </c:pt>
                <c:pt idx="112" formatCode="0.00E+00">
                  <c:v>1.07516824E-14</c:v>
                </c:pt>
                <c:pt idx="113" formatCode="0.00E+00">
                  <c:v>9.4570040999999997E-15</c:v>
                </c:pt>
                <c:pt idx="114" formatCode="0.00E+00">
                  <c:v>8.3397341299999996E-15</c:v>
                </c:pt>
                <c:pt idx="115" formatCode="0.00E+00">
                  <c:v>7.3708939299999994E-15</c:v>
                </c:pt>
                <c:pt idx="116" formatCode="0.00E+00">
                  <c:v>6.5229921100000003E-15</c:v>
                </c:pt>
                <c:pt idx="117" formatCode="0.00E+00">
                  <c:v>5.7841433200000003E-15</c:v>
                </c:pt>
                <c:pt idx="118" formatCode="0.00E+00">
                  <c:v>5.1331847700000002E-15</c:v>
                </c:pt>
                <c:pt idx="119" formatCode="0.00E+00">
                  <c:v>4.5611022400000003E-15</c:v>
                </c:pt>
                <c:pt idx="120" formatCode="0.00E+00">
                  <c:v>4.0522502400000003E-15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B7-4997-9FCF-7E5016FC7DD2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(0.02,emasp1.9)'!$P$2:$P$122</c:f>
              <c:numCache>
                <c:formatCode>General</c:formatCode>
                <c:ptCount val="121"/>
                <c:pt idx="56" formatCode="0.00E+00">
                  <c:v>9.0307598099999993E-9</c:v>
                </c:pt>
                <c:pt idx="57" formatCode="0.00E+00">
                  <c:v>7.1745784400000003E-9</c:v>
                </c:pt>
                <c:pt idx="58" formatCode="0.00E+00">
                  <c:v>5.7001612200000004E-9</c:v>
                </c:pt>
                <c:pt idx="59" formatCode="0.00E+00">
                  <c:v>4.5289900499999997E-9</c:v>
                </c:pt>
                <c:pt idx="60" formatCode="0.00E+00">
                  <c:v>3.5986958100000001E-9</c:v>
                </c:pt>
                <c:pt idx="61" formatCode="0.00E+00">
                  <c:v>2.8597369199999998E-9</c:v>
                </c:pt>
                <c:pt idx="62" formatCode="0.00E+00">
                  <c:v>2.27276114E-9</c:v>
                </c:pt>
                <c:pt idx="63" formatCode="0.00E+00">
                  <c:v>1.81847942E-9</c:v>
                </c:pt>
                <c:pt idx="64" formatCode="0.00E+00">
                  <c:v>1.44813036E-9</c:v>
                </c:pt>
                <c:pt idx="65" formatCode="0.00E+00">
                  <c:v>1.15395517E-9</c:v>
                </c:pt>
                <c:pt idx="66" formatCode="0.00E+00">
                  <c:v>9.2028795799999995E-10</c:v>
                </c:pt>
                <c:pt idx="67" formatCode="0.00E+00">
                  <c:v>7.34685058E-10</c:v>
                </c:pt>
                <c:pt idx="68" formatCode="0.00E+00">
                  <c:v>5.9033211200000005E-10</c:v>
                </c:pt>
                <c:pt idx="69" formatCode="0.00E+00">
                  <c:v>4.7317159899999998E-10</c:v>
                </c:pt>
                <c:pt idx="70" formatCode="0.00E+00">
                  <c:v>3.8209518899999999E-10</c:v>
                </c:pt>
                <c:pt idx="71" formatCode="0.00E+00">
                  <c:v>3.0815074600000002E-10</c:v>
                </c:pt>
                <c:pt idx="72" formatCode="0.00E+00">
                  <c:v>2.4869769599999999E-10</c:v>
                </c:pt>
                <c:pt idx="73" formatCode="0.00E+00">
                  <c:v>2.01915754E-10</c:v>
                </c:pt>
                <c:pt idx="74" formatCode="0.00E+00">
                  <c:v>1.6469828599999999E-10</c:v>
                </c:pt>
                <c:pt idx="75" formatCode="0.00E+00">
                  <c:v>1.349919E-10</c:v>
                </c:pt>
                <c:pt idx="76" formatCode="0.00E+00">
                  <c:v>1.11396752E-10</c:v>
                </c:pt>
                <c:pt idx="77" formatCode="0.00E+00">
                  <c:v>9.25226076E-11</c:v>
                </c:pt>
                <c:pt idx="78" formatCode="0.00E+00">
                  <c:v>7.7339322799999998E-11</c:v>
                </c:pt>
                <c:pt idx="79" formatCode="0.00E+00">
                  <c:v>6.5166781599999996E-11</c:v>
                </c:pt>
                <c:pt idx="80" formatCode="0.00E+00">
                  <c:v>5.5248376099999999E-11</c:v>
                </c:pt>
                <c:pt idx="81" formatCode="0.00E+00">
                  <c:v>4.7171553699999999E-11</c:v>
                </c:pt>
                <c:pt idx="82" formatCode="0.00E+00">
                  <c:v>4.0368341199999997E-11</c:v>
                </c:pt>
                <c:pt idx="83" formatCode="0.00E+00">
                  <c:v>3.4793992200000001E-11</c:v>
                </c:pt>
                <c:pt idx="84" formatCode="0.00E+00">
                  <c:v>3.0097612800000003E-11</c:v>
                </c:pt>
                <c:pt idx="85" formatCode="0.00E+00">
                  <c:v>2.5927869599999999E-11</c:v>
                </c:pt>
                <c:pt idx="86" formatCode="0.00E+00">
                  <c:v>2.2275322800000001E-11</c:v>
                </c:pt>
                <c:pt idx="87" formatCode="0.00E+00">
                  <c:v>1.9034965600000002E-11</c:v>
                </c:pt>
                <c:pt idx="88" formatCode="0.00E+00">
                  <c:v>1.6148775000000001E-11</c:v>
                </c:pt>
                <c:pt idx="89" formatCode="0.00E+00">
                  <c:v>1.36058273E-11</c:v>
                </c:pt>
                <c:pt idx="90" formatCode="0.00E+00">
                  <c:v>1.14040372E-11</c:v>
                </c:pt>
                <c:pt idx="91" formatCode="0.00E+00">
                  <c:v>9.5361067800000007E-12</c:v>
                </c:pt>
                <c:pt idx="92" formatCode="0.00E+00">
                  <c:v>7.96653752E-12</c:v>
                </c:pt>
                <c:pt idx="93" formatCode="0.00E+00">
                  <c:v>6.6779566300000003E-12</c:v>
                </c:pt>
                <c:pt idx="94" formatCode="0.00E+00">
                  <c:v>5.6122827700000001E-12</c:v>
                </c:pt>
                <c:pt idx="95" formatCode="0.00E+00">
                  <c:v>4.7410460299999998E-12</c:v>
                </c:pt>
                <c:pt idx="96" formatCode="0.00E+00">
                  <c:v>4.0417777000000001E-12</c:v>
                </c:pt>
                <c:pt idx="97" formatCode="0.00E+00">
                  <c:v>3.4903289700000001E-12</c:v>
                </c:pt>
                <c:pt idx="98" formatCode="0.00E+00">
                  <c:v>3.0548140399999998E-12</c:v>
                </c:pt>
                <c:pt idx="99" formatCode="0.00E+00">
                  <c:v>2.7240188500000001E-12</c:v>
                </c:pt>
                <c:pt idx="100" formatCode="0.00E+00">
                  <c:v>2.4749914400000001E-12</c:v>
                </c:pt>
                <c:pt idx="101" formatCode="0.00E+00">
                  <c:v>2.29143013E-12</c:v>
                </c:pt>
                <c:pt idx="102" formatCode="0.00E+00">
                  <c:v>2.1650956699999998E-12</c:v>
                </c:pt>
                <c:pt idx="103" formatCode="0.00E+00">
                  <c:v>2.0734162900000001E-12</c:v>
                </c:pt>
                <c:pt idx="104" formatCode="0.00E+00">
                  <c:v>2.0114144799999998E-12</c:v>
                </c:pt>
                <c:pt idx="105" formatCode="0.00E+00">
                  <c:v>1.9712463700000002E-12</c:v>
                </c:pt>
                <c:pt idx="106" formatCode="0.00E+00">
                  <c:v>1.9429431399999999E-12</c:v>
                </c:pt>
                <c:pt idx="107" formatCode="0.00E+00">
                  <c:v>1.9254361599999998E-12</c:v>
                </c:pt>
                <c:pt idx="108" formatCode="0.00E+00">
                  <c:v>1.9143185599999999E-12</c:v>
                </c:pt>
                <c:pt idx="109" formatCode="0.00E+00">
                  <c:v>1.90742738E-12</c:v>
                </c:pt>
                <c:pt idx="110" formatCode="0.00E+00">
                  <c:v>1.9032962699999998E-12</c:v>
                </c:pt>
                <c:pt idx="111" formatCode="0.00E+00">
                  <c:v>1.9009384299999999E-12</c:v>
                </c:pt>
                <c:pt idx="112" formatCode="0.00E+00">
                  <c:v>1.89968935E-12</c:v>
                </c:pt>
                <c:pt idx="113" formatCode="0.00E+00">
                  <c:v>1.8991091099999999E-12</c:v>
                </c:pt>
                <c:pt idx="114" formatCode="0.00E+00">
                  <c:v>1.89895965E-12</c:v>
                </c:pt>
                <c:pt idx="115" formatCode="0.00E+00">
                  <c:v>1.8989630799999998E-12</c:v>
                </c:pt>
                <c:pt idx="116" formatCode="0.00E+00">
                  <c:v>1.8990889200000001E-12</c:v>
                </c:pt>
                <c:pt idx="117" formatCode="0.00E+00">
                  <c:v>1.8992974899999999E-12</c:v>
                </c:pt>
                <c:pt idx="118" formatCode="0.00E+00">
                  <c:v>1.8995555999999999E-12</c:v>
                </c:pt>
                <c:pt idx="119" formatCode="0.00E+00">
                  <c:v>1.89964119E-12</c:v>
                </c:pt>
                <c:pt idx="120" formatCode="0.00E+00">
                  <c:v>1.900156E-12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B7-4997-9FCF-7E5016FC7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(0.02,emasp1.9)'!$Q$2:$Q$122</c:f>
              <c:numCache>
                <c:formatCode>General</c:formatCode>
                <c:ptCount val="121"/>
                <c:pt idx="0">
                  <c:v>1.096300648936823E-8</c:v>
                </c:pt>
                <c:pt idx="1">
                  <c:v>2.1875104742164146E-8</c:v>
                </c:pt>
                <c:pt idx="2">
                  <c:v>4.364522257643107E-8</c:v>
                </c:pt>
                <c:pt idx="3">
                  <c:v>8.7079729539429484E-8</c:v>
                </c:pt>
                <c:pt idx="4">
                  <c:v>1.7373173369644629E-7</c:v>
                </c:pt>
                <c:pt idx="5">
                  <c:v>3.4663904369568707E-7</c:v>
                </c:pt>
                <c:pt idx="6">
                  <c:v>6.9166701638058109E-7</c:v>
                </c:pt>
                <c:pt idx="7">
                  <c:v>1.3800065035099847E-6</c:v>
                </c:pt>
                <c:pt idx="8">
                  <c:v>2.7534340513886815E-6</c:v>
                </c:pt>
                <c:pt idx="9">
                  <c:v>5.4937591909564834E-6</c:v>
                </c:pt>
                <c:pt idx="10">
                  <c:v>1.0961646089821965E-5</c:v>
                </c:pt>
                <c:pt idx="11">
                  <c:v>2.1871870534184246E-5</c:v>
                </c:pt>
                <c:pt idx="12">
                  <c:v>4.3639242491528065E-5</c:v>
                </c:pt>
                <c:pt idx="13">
                  <c:v>8.7071605840929853E-5</c:v>
                </c:pt>
                <c:pt idx="14">
                  <c:v>1.7373173369644626E-4</c:v>
                </c:pt>
                <c:pt idx="15">
                  <c:v>3.4663904369568703E-4</c:v>
                </c:pt>
                <c:pt idx="16">
                  <c:v>6.9163467584585129E-4</c:v>
                </c:pt>
                <c:pt idx="17">
                  <c:v>1.380006503509984E-3</c:v>
                </c:pt>
                <c:pt idx="18">
                  <c:v>2.7534611295523966E-3</c:v>
                </c:pt>
                <c:pt idx="19">
                  <c:v>5.4938879385321524E-3</c:v>
                </c:pt>
                <c:pt idx="20">
                  <c:v>1.0961714107126274E-2</c:v>
                </c:pt>
                <c:pt idx="21">
                  <c:v>2.1871547130920418E-2</c:v>
                </c:pt>
                <c:pt idx="22">
                  <c:v>4.3639413343515718E-2</c:v>
                </c:pt>
                <c:pt idx="23">
                  <c:v>8.7072102274668578E-2</c:v>
                </c:pt>
                <c:pt idx="24">
                  <c:v>0.17373166216952721</c:v>
                </c:pt>
                <c:pt idx="25">
                  <c:v>0.3466401773192283</c:v>
                </c:pt>
                <c:pt idx="26">
                  <c:v>0.69163844885614989</c:v>
                </c:pt>
                <c:pt idx="27">
                  <c:v>1.3799999541627002</c:v>
                </c:pt>
                <c:pt idx="28">
                  <c:v>2.7534615808550531</c:v>
                </c:pt>
                <c:pt idx="29">
                  <c:v>5.4938786400234942</c:v>
                </c:pt>
                <c:pt idx="30">
                  <c:v>10.961727710603665</c:v>
                </c:pt>
                <c:pt idx="31">
                  <c:v>21.871516587393216</c:v>
                </c:pt>
                <c:pt idx="32">
                  <c:v>43.639407648268303</c:v>
                </c:pt>
                <c:pt idx="33">
                  <c:v>87.07204360459815</c:v>
                </c:pt>
                <c:pt idx="34">
                  <c:v>173.73152626677899</c:v>
                </c:pt>
                <c:pt idx="35">
                  <c:v>346.63984856283554</c:v>
                </c:pt>
                <c:pt idx="36">
                  <c:v>691.637119300873</c:v>
                </c:pt>
                <c:pt idx="37">
                  <c:v>1379.9967079197306</c:v>
                </c:pt>
                <c:pt idx="38">
                  <c:v>2753.453592610364</c:v>
                </c:pt>
                <c:pt idx="39">
                  <c:v>5493.8571099245673</c:v>
                </c:pt>
                <c:pt idx="40">
                  <c:v>10961.673975198497</c:v>
                </c:pt>
                <c:pt idx="41">
                  <c:v>21871.384526825306</c:v>
                </c:pt>
                <c:pt idx="42">
                  <c:v>43639.072477405236</c:v>
                </c:pt>
                <c:pt idx="43">
                  <c:v>87071.203677715253</c:v>
                </c:pt>
                <c:pt idx="44">
                  <c:v>173729.40819822715</c:v>
                </c:pt>
                <c:pt idx="45">
                  <c:v>346634.52569758013</c:v>
                </c:pt>
                <c:pt idx="46">
                  <c:v>691623.74508543941</c:v>
                </c:pt>
                <c:pt idx="47">
                  <c:v>1379963.1134185679</c:v>
                </c:pt>
                <c:pt idx="48">
                  <c:v>2731904.1198910512</c:v>
                </c:pt>
                <c:pt idx="49">
                  <c:v>4858109.9711514721</c:v>
                </c:pt>
                <c:pt idx="50">
                  <c:v>8639124.2482052166</c:v>
                </c:pt>
                <c:pt idx="51">
                  <c:v>15362882.682137841</c:v>
                </c:pt>
                <c:pt idx="52">
                  <c:v>27319735.133542746</c:v>
                </c:pt>
                <c:pt idx="53">
                  <c:v>48582653.384449065</c:v>
                </c:pt>
                <c:pt idx="54">
                  <c:v>77107023.968023181</c:v>
                </c:pt>
                <c:pt idx="55">
                  <c:v>108914666.56952731</c:v>
                </c:pt>
                <c:pt idx="56">
                  <c:v>10.804531606156019</c:v>
                </c:pt>
                <c:pt idx="57">
                  <c:v>21.556676253512368</c:v>
                </c:pt>
                <c:pt idx="58">
                  <c:v>43.00821438325827</c:v>
                </c:pt>
                <c:pt idx="59">
                  <c:v>85.805113992845691</c:v>
                </c:pt>
                <c:pt idx="60">
                  <c:v>171.18474289501134</c:v>
                </c:pt>
                <c:pt idx="61">
                  <c:v>341.51085604919678</c:v>
                </c:pt>
                <c:pt idx="62">
                  <c:v>681.28426663925768</c:v>
                </c:pt>
                <c:pt idx="63">
                  <c:v>1358.3345333920463</c:v>
                </c:pt>
                <c:pt idx="64">
                  <c:v>2709.1378602225741</c:v>
                </c:pt>
                <c:pt idx="65">
                  <c:v>5402.7173580066337</c:v>
                </c:pt>
                <c:pt idx="66">
                  <c:v>10773.089024210769</c:v>
                </c:pt>
                <c:pt idx="67">
                  <c:v>21478.473888739241</c:v>
                </c:pt>
                <c:pt idx="68">
                  <c:v>42928.744156077999</c:v>
                </c:pt>
                <c:pt idx="69">
                  <c:v>85635.500934997137</c:v>
                </c:pt>
                <c:pt idx="70">
                  <c:v>169851.70879462964</c:v>
                </c:pt>
                <c:pt idx="71">
                  <c:v>338301.96847402595</c:v>
                </c:pt>
                <c:pt idx="72">
                  <c:v>676840.869530853</c:v>
                </c:pt>
                <c:pt idx="73">
                  <c:v>1350682.8848727671</c:v>
                </c:pt>
                <c:pt idx="74">
                  <c:v>2697945.7594601158</c:v>
                </c:pt>
                <c:pt idx="75">
                  <c:v>5387435.4336189544</c:v>
                </c:pt>
                <c:pt idx="76">
                  <c:v>10837747.56066674</c:v>
                </c:pt>
                <c:pt idx="77">
                  <c:v>21910565.019654654</c:v>
                </c:pt>
                <c:pt idx="78">
                  <c:v>44185668.143462703</c:v>
                </c:pt>
                <c:pt idx="79">
                  <c:v>89838126.530879006</c:v>
                </c:pt>
                <c:pt idx="80">
                  <c:v>184709459.066347</c:v>
                </c:pt>
                <c:pt idx="81">
                  <c:v>385929746.43475819</c:v>
                </c:pt>
                <c:pt idx="82">
                  <c:v>815060641.62969208</c:v>
                </c:pt>
                <c:pt idx="83">
                  <c:v>1764338819.1662614</c:v>
                </c:pt>
                <c:pt idx="84">
                  <c:v>3935844227.5011091</c:v>
                </c:pt>
                <c:pt idx="85">
                  <c:v>8864945177.2026768</c:v>
                </c:pt>
                <c:pt idx="86">
                  <c:v>20236191187.615849</c:v>
                </c:pt>
                <c:pt idx="87">
                  <c:v>46747390186.905807</c:v>
                </c:pt>
                <c:pt idx="88">
                  <c:v>107493059941.14522</c:v>
                </c:pt>
                <c:pt idx="89">
                  <c:v>244986341848.7496</c:v>
                </c:pt>
                <c:pt idx="90">
                  <c:v>547715870427.74951</c:v>
                </c:pt>
                <c:pt idx="91">
                  <c:v>1195056032403.1838</c:v>
                </c:pt>
                <c:pt idx="92">
                  <c:v>2549401261639.6904</c:v>
                </c:pt>
                <c:pt idx="93">
                  <c:v>5305367837017.7646</c:v>
                </c:pt>
                <c:pt idx="94">
                  <c:v>10833584739209.674</c:v>
                </c:pt>
                <c:pt idx="95">
                  <c:v>21554089145960.887</c:v>
                </c:pt>
                <c:pt idx="96">
                  <c:v>41935529800975.844</c:v>
                </c:pt>
                <c:pt idx="97">
                  <c:v>79280473378858.813</c:v>
                </c:pt>
                <c:pt idx="98">
                  <c:v>146818560270553.75</c:v>
                </c:pt>
                <c:pt idx="99">
                  <c:v>262652935953516.81</c:v>
                </c:pt>
                <c:pt idx="100">
                  <c:v>455390167914222.5</c:v>
                </c:pt>
                <c:pt idx="101">
                  <c:v>763447735619220.5</c:v>
                </c:pt>
                <c:pt idx="102">
                  <c:v>1235965248864921.5</c:v>
                </c:pt>
                <c:pt idx="103">
                  <c:v>1934417714783128.5</c:v>
                </c:pt>
                <c:pt idx="104">
                  <c:v>2933479939466374.5</c:v>
                </c:pt>
                <c:pt idx="105">
                  <c:v>4311892969934247</c:v>
                </c:pt>
                <c:pt idx="106">
                  <c:v>6174000141650654</c:v>
                </c:pt>
                <c:pt idx="107">
                  <c:v>8628753023317716</c:v>
                </c:pt>
                <c:pt idx="108">
                  <c:v>1.1817895700537718E+16</c:v>
                </c:pt>
                <c:pt idx="109">
                  <c:v>1.5916103961859878E+16</c:v>
                </c:pt>
                <c:pt idx="110">
                  <c:v>2.1141556561625772E+16</c:v>
                </c:pt>
                <c:pt idx="111">
                  <c:v>2.7777372112426692E+16</c:v>
                </c:pt>
                <c:pt idx="112">
                  <c:v>3.6174379582016728E+16</c:v>
                </c:pt>
                <c:pt idx="113">
                  <c:v>4.677130220709204E+16</c:v>
                </c:pt>
                <c:pt idx="114">
                  <c:v>6.0147334457060704E+16</c:v>
                </c:pt>
                <c:pt idx="115">
                  <c:v>7.6998043338257776E+16</c:v>
                </c:pt>
                <c:pt idx="116">
                  <c:v>9.8309961734743456E+16</c:v>
                </c:pt>
                <c:pt idx="117">
                  <c:v>1.2501595658388419E+17</c:v>
                </c:pt>
                <c:pt idx="118">
                  <c:v>1.5871235266722483E+17</c:v>
                </c:pt>
                <c:pt idx="119">
                  <c:v>2.0101355343697379E+17</c:v>
                </c:pt>
                <c:pt idx="120">
                  <c:v>2.5459786813094842E+17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B7-4997-9FCF-7E5016FC7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09E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20"/>
          <c:min val="1.0000000000000006E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7C75A4-0992-4D39-97FE-10DB460897EE}">
  <sheetPr/>
  <sheetViews>
    <sheetView zoomScale="7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749540-11E2-466F-A0E1-028351784B58}">
  <sheetPr/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A378B464-52EE-3806-81BE-A71B4BE6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87" cy="62939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2EE79-78B4-B63B-3CD4-54A0FD1985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F36A3A63-60DB-4F62-9D9B-CE077783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38C680F3-9E42-46E2-B2D5-1BB57087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C5EDE2C8-7D5E-44F7-9A03-36C63241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8987" cy="62939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EBB2D-3FB4-5567-13B9-F5742D4EDB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brooks\report\2023-5\emittance_ellipses_v2.xlsx" TargetMode="External"/><Relationship Id="rId1" Type="http://schemas.openxmlformats.org/officeDocument/2006/relationships/externalLinkPath" Target="/sbrooks/report/2023-5/emittance_ellipses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1"/>
      <sheetName val="rlimitsN=500"/>
      <sheetName val="Chart1 (2)"/>
      <sheetName val="rlimitsN=500 (0.02,emf20)"/>
      <sheetName val="Chart1 (3)"/>
      <sheetName val="rlimitsN=500 (0.02,emasp1.9)"/>
    </sheetNames>
    <sheetDataSet>
      <sheetData sheetId="0">
        <row r="10">
          <cell r="G10">
            <v>2.5E+17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workbookViewId="0">
      <selection activeCell="J13" sqref="J13"/>
    </sheetView>
  </sheetViews>
  <sheetFormatPr defaultRowHeight="14.4" x14ac:dyDescent="0.3"/>
  <cols>
    <col min="1" max="1" width="12.88671875" bestFit="1" customWidth="1"/>
    <col min="2" max="5" width="8.88671875" customWidth="1"/>
    <col min="7" max="7" width="8.88671875" customWidth="1"/>
    <col min="10" max="10" width="12" bestFit="1" customWidth="1"/>
    <col min="13" max="13" width="8.88671875" customWidth="1"/>
    <col min="16" max="16" width="8.88671875" customWidth="1"/>
  </cols>
  <sheetData>
    <row r="1" spans="1:20" x14ac:dyDescent="0.3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20" x14ac:dyDescent="0.3">
      <c r="A2" t="s">
        <v>0</v>
      </c>
      <c r="B2">
        <v>9.9999999999999995E-8</v>
      </c>
      <c r="C2">
        <f>0.000000000003*((C8/81920)^(1/3))</f>
        <v>3.2062049000188069E-12</v>
      </c>
      <c r="D2">
        <f>B2</f>
        <v>9.9999999999999995E-8</v>
      </c>
      <c r="E2">
        <f>C2</f>
        <v>3.2062049000188069E-12</v>
      </c>
      <c r="F2" t="s">
        <v>1</v>
      </c>
      <c r="G2" t="s">
        <v>89</v>
      </c>
      <c r="I2" t="s">
        <v>8</v>
      </c>
      <c r="J2">
        <f>6.62607015E-34/(2*PI())</f>
        <v>1.0545718176461565E-34</v>
      </c>
      <c r="K2" t="s">
        <v>9</v>
      </c>
    </row>
    <row r="3" spans="1:20" x14ac:dyDescent="0.3">
      <c r="A3" t="s">
        <v>4</v>
      </c>
      <c r="B3">
        <v>1E-3</v>
      </c>
      <c r="C3" s="1">
        <f>0.0011*(C8/81920)^(1/3)</f>
        <v>1.1756084633402291E-3</v>
      </c>
      <c r="D3">
        <f>D2/D4</f>
        <v>9.3827199999999988E-9</v>
      </c>
      <c r="E3">
        <f>E2/E4</f>
        <v>3.0082922839504458E-13</v>
      </c>
      <c r="F3" t="s">
        <v>1</v>
      </c>
      <c r="G3">
        <f>E9/E3</f>
        <v>0.52847378533843992</v>
      </c>
      <c r="I3" t="s">
        <v>10</v>
      </c>
      <c r="J3">
        <v>1.6021766339999999E-19</v>
      </c>
      <c r="K3" t="s">
        <v>11</v>
      </c>
    </row>
    <row r="4" spans="1:20" x14ac:dyDescent="0.3">
      <c r="A4" t="s">
        <v>5</v>
      </c>
      <c r="B4">
        <f>B2/B3</f>
        <v>9.9999999999999991E-5</v>
      </c>
      <c r="C4">
        <f t="shared" ref="C4" si="0">C2/C3</f>
        <v>2.7272727272727274E-9</v>
      </c>
      <c r="D4">
        <f>$J$13</f>
        <v>10.65789024930937</v>
      </c>
      <c r="E4">
        <f>$J$13</f>
        <v>10.65789024930937</v>
      </c>
      <c r="G4" t="s">
        <v>126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20" x14ac:dyDescent="0.3">
      <c r="A5" t="s">
        <v>49</v>
      </c>
      <c r="B5">
        <f>B4*299792458</f>
        <v>29979.245799999997</v>
      </c>
      <c r="C5">
        <f t="shared" ref="C5:E5" si="1">C4*299792458</f>
        <v>0.81761579454545463</v>
      </c>
      <c r="D5">
        <f t="shared" si="1"/>
        <v>3195155114.9346886</v>
      </c>
      <c r="E5">
        <f t="shared" si="1"/>
        <v>3195155114.9346886</v>
      </c>
      <c r="F5" t="s">
        <v>6</v>
      </c>
      <c r="G5">
        <f>E22/P14</f>
        <v>4.1138652475451396</v>
      </c>
      <c r="I5" t="s">
        <v>14</v>
      </c>
      <c r="J5">
        <v>1.6605390666E-27</v>
      </c>
      <c r="K5" t="s">
        <v>15</v>
      </c>
    </row>
    <row r="6" spans="1:20" x14ac:dyDescent="0.3">
      <c r="A6" t="s">
        <v>16</v>
      </c>
      <c r="B6">
        <f>$J$8*B5^2/$J$4</f>
        <v>4332247.5179961715</v>
      </c>
      <c r="C6">
        <f t="shared" ref="C6:E6" si="2">$J$8*C5^2/$J$4</f>
        <v>3.2223328646252534E-3</v>
      </c>
      <c r="D6" s="2">
        <f t="shared" si="2"/>
        <v>4.9210270134509112E+16</v>
      </c>
      <c r="E6" s="2">
        <f t="shared" si="2"/>
        <v>4.9210270134509112E+16</v>
      </c>
      <c r="F6" t="s">
        <v>17</v>
      </c>
      <c r="I6" t="s">
        <v>32</v>
      </c>
      <c r="J6">
        <v>8.8541878128000006E-12</v>
      </c>
    </row>
    <row r="7" spans="1:20" x14ac:dyDescent="0.3">
      <c r="A7" t="s">
        <v>18</v>
      </c>
      <c r="B7">
        <f>0.5*$J$8*B5^2/$J$3</f>
        <v>186.6621031833715</v>
      </c>
      <c r="C7">
        <f t="shared" ref="C7:E7" si="3">0.5*$J$8*C5^2/$J$3</f>
        <v>1.3883958088019376E-7</v>
      </c>
      <c r="D7" s="2">
        <f t="shared" si="3"/>
        <v>2120306488346.2742</v>
      </c>
      <c r="E7" s="2">
        <f t="shared" si="3"/>
        <v>2120306488346.2742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20" x14ac:dyDescent="0.3">
      <c r="A8" t="s">
        <v>20</v>
      </c>
      <c r="B8">
        <v>1000000000</v>
      </c>
      <c r="C8" s="1">
        <v>100000</v>
      </c>
      <c r="D8">
        <f>B8</f>
        <v>1000000000</v>
      </c>
      <c r="E8">
        <f>C8</f>
        <v>100000</v>
      </c>
      <c r="I8" t="s">
        <v>39</v>
      </c>
      <c r="J8">
        <f>40.078*$J$5</f>
        <v>6.6551084711194809E-26</v>
      </c>
      <c r="K8" t="s">
        <v>15</v>
      </c>
    </row>
    <row r="9" spans="1:20" x14ac:dyDescent="0.3">
      <c r="A9" t="s">
        <v>31</v>
      </c>
      <c r="B9">
        <f t="shared" ref="B9:D9" si="4">1/(4*PI()*$J$6)*($J$9^2*B8)/$J$15</f>
        <v>1.5898036107037129E-9</v>
      </c>
      <c r="C9">
        <f t="shared" si="4"/>
        <v>1.5898036107037129E-13</v>
      </c>
      <c r="D9">
        <f t="shared" si="4"/>
        <v>1.5898036107037129E-9</v>
      </c>
      <c r="E9">
        <f>1/(4*PI()*$J$6)*($J$9^2*E8)/$J$15</f>
        <v>1.5898036107037129E-13</v>
      </c>
      <c r="F9" t="s">
        <v>1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20" x14ac:dyDescent="0.3">
      <c r="A10" t="s">
        <v>124</v>
      </c>
      <c r="B10">
        <f>MAX(B9,B3*SQRT(5))</f>
        <v>2.2360679774997899E-3</v>
      </c>
      <c r="C10">
        <f t="shared" ref="C10:E10" si="5">MAX(C9,C3*SQRT(5))</f>
        <v>2.6287404389528221E-3</v>
      </c>
      <c r="D10">
        <f t="shared" si="5"/>
        <v>2.0980399733846824E-8</v>
      </c>
      <c r="E10">
        <f t="shared" si="5"/>
        <v>6.7267460431012973E-13</v>
      </c>
      <c r="F10" t="s">
        <v>1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  <c r="T10" t="s">
        <v>96</v>
      </c>
    </row>
    <row r="11" spans="1:20" x14ac:dyDescent="0.3">
      <c r="A11" t="s">
        <v>125</v>
      </c>
      <c r="B11">
        <f>B10/SQRT(5)</f>
        <v>1E-3</v>
      </c>
      <c r="C11">
        <f t="shared" ref="C11:E11" si="6">C10/SQRT(5)</f>
        <v>1.1756084633402291E-3</v>
      </c>
      <c r="D11">
        <f t="shared" si="6"/>
        <v>9.3827199999999988E-9</v>
      </c>
      <c r="E11">
        <f t="shared" si="6"/>
        <v>3.0082922839504458E-13</v>
      </c>
      <c r="F11" t="s">
        <v>1</v>
      </c>
      <c r="G11" t="s">
        <v>46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20" x14ac:dyDescent="0.3">
      <c r="A12" t="s">
        <v>43</v>
      </c>
      <c r="B12">
        <f>B8*$J$8/((4/3)*PI()*B10^3)</f>
        <v>1.4210570796363607E-9</v>
      </c>
      <c r="C12">
        <f>C8*$J$8/((4/3)*PI()*C10^3)</f>
        <v>8.7462806884906576E-14</v>
      </c>
      <c r="D12">
        <f>D8*$J$8/((4/3)*PI()*D10^3)</f>
        <v>1720383.4412653293</v>
      </c>
      <c r="E12">
        <f>E8*$J$8/((4/3)*PI()*E10^3)</f>
        <v>5219770796609470</v>
      </c>
      <c r="F12" t="s">
        <v>44</v>
      </c>
      <c r="G12" s="1">
        <v>2.5E+17</v>
      </c>
      <c r="H12" t="s">
        <v>44</v>
      </c>
      <c r="I12" t="s">
        <v>35</v>
      </c>
      <c r="J12">
        <v>0.01</v>
      </c>
      <c r="M12">
        <f>M11*$E$16</f>
        <v>70346.106211713646</v>
      </c>
      <c r="P12">
        <f>P11*$E$16</f>
        <v>822773.04950902786</v>
      </c>
      <c r="R12">
        <f>R11*$E$16</f>
        <v>2701622.7293821219</v>
      </c>
    </row>
    <row r="13" spans="1:20" x14ac:dyDescent="0.3">
      <c r="B13">
        <f>B12/1000</f>
        <v>1.4210570796363608E-12</v>
      </c>
      <c r="C13">
        <f t="shared" ref="C13:E13" si="7">C12/1000</f>
        <v>8.7462806884906572E-17</v>
      </c>
      <c r="D13">
        <f t="shared" si="7"/>
        <v>1720.3834412653293</v>
      </c>
      <c r="E13">
        <f t="shared" si="7"/>
        <v>5219770796609.4697</v>
      </c>
      <c r="F13" t="s">
        <v>45</v>
      </c>
      <c r="I13" t="s">
        <v>40</v>
      </c>
      <c r="J13">
        <f>J12*(J11/0.938272)</f>
        <v>10.65789024930937</v>
      </c>
      <c r="M13" t="s">
        <v>59</v>
      </c>
      <c r="P13">
        <f>2*E8/P11</f>
        <v>2.1374699333458715E+29</v>
      </c>
      <c r="Q13" t="s">
        <v>97</v>
      </c>
    </row>
    <row r="14" spans="1:20" x14ac:dyDescent="0.3">
      <c r="A14" t="s">
        <v>50</v>
      </c>
      <c r="D14">
        <f>1/(4*PI()*$J$6*$J$1^2)*($J$9/$J$8)*($J$9*D8/D9)+1</f>
        <v>10.704701049834306</v>
      </c>
      <c r="E14">
        <f>1/(4*PI()*$J$6*$J$1^2)*($J$9/$J$8)*($J$9*E8/E9)+1</f>
        <v>10.704701049834306</v>
      </c>
      <c r="I14" t="s">
        <v>41</v>
      </c>
      <c r="J14">
        <f>SQRT(J13^2+1)</f>
        <v>10.704701049834307</v>
      </c>
      <c r="M14">
        <f>1/E17</f>
        <v>1.1372342309783571E-25</v>
      </c>
      <c r="N14" t="s">
        <v>57</v>
      </c>
      <c r="P14" s="1">
        <f>P13*E18</f>
        <v>2.1374699333458713E+35</v>
      </c>
      <c r="Q14" t="s">
        <v>123</v>
      </c>
    </row>
    <row r="15" spans="1:20" x14ac:dyDescent="0.3">
      <c r="A15" t="s">
        <v>51</v>
      </c>
      <c r="B15">
        <f>B8^2/(4*PI()*B11^2)</f>
        <v>7.9577471545947671E+22</v>
      </c>
      <c r="C15">
        <f t="shared" ref="C15:E15" si="8">C8^2/(4*PI()*C11^2)</f>
        <v>575790808821082.13</v>
      </c>
      <c r="D15">
        <f t="shared" si="8"/>
        <v>9.0392546943130529E+32</v>
      </c>
      <c r="E15">
        <f t="shared" si="8"/>
        <v>8.7932632764642054E+33</v>
      </c>
      <c r="F15" t="s">
        <v>53</v>
      </c>
      <c r="I15" t="s">
        <v>37</v>
      </c>
      <c r="J15">
        <f>J8*J1^2*(J14-1)</f>
        <v>5.8046856525140936E-8</v>
      </c>
      <c r="K15" t="s">
        <v>42</v>
      </c>
      <c r="M15">
        <f>M14*1E+24</f>
        <v>0.1137234230978357</v>
      </c>
      <c r="N15" t="s">
        <v>60</v>
      </c>
      <c r="P15" t="str">
        <f>"^ value if full burnoff"</f>
        <v>^ value if full burnoff</v>
      </c>
    </row>
    <row r="16" spans="1:20" x14ac:dyDescent="0.3">
      <c r="B16">
        <f>B15*0.0001</f>
        <v>7.9577471545947679E+18</v>
      </c>
      <c r="C16">
        <f t="shared" ref="C16:E16" si="9">C15*0.0001</f>
        <v>57579080882.108215</v>
      </c>
      <c r="D16">
        <f t="shared" si="9"/>
        <v>9.0392546943130533E+28</v>
      </c>
      <c r="E16">
        <f t="shared" si="9"/>
        <v>8.7932632764642058E+29</v>
      </c>
      <c r="F16" t="s">
        <v>54</v>
      </c>
      <c r="G16">
        <f>E16/D16</f>
        <v>9.727863163316318</v>
      </c>
      <c r="J16">
        <f>J15/(1000000000*J3)/(J8/J5)</f>
        <v>9.039871793642126</v>
      </c>
      <c r="K16" t="s">
        <v>36</v>
      </c>
    </row>
    <row r="17" spans="1:10" x14ac:dyDescent="0.3">
      <c r="A17" t="s">
        <v>58</v>
      </c>
      <c r="B17">
        <f>B16/B8</f>
        <v>7957747154.5947676</v>
      </c>
      <c r="C17">
        <f>C16/C8</f>
        <v>575790.80882108212</v>
      </c>
      <c r="D17">
        <f>D16/D8</f>
        <v>9.0392546943130534E+19</v>
      </c>
      <c r="E17">
        <f>E16/E8</f>
        <v>8.7932632764642054E+24</v>
      </c>
      <c r="F17" t="s">
        <v>54</v>
      </c>
      <c r="G17">
        <f>E17/D17</f>
        <v>97278.631633163182</v>
      </c>
    </row>
    <row r="18" spans="1:10" x14ac:dyDescent="0.3">
      <c r="B18" s="1"/>
      <c r="C18" t="s">
        <v>92</v>
      </c>
      <c r="D18" s="1">
        <v>1000000</v>
      </c>
      <c r="E18" s="1">
        <v>1000000</v>
      </c>
      <c r="F18" t="s">
        <v>29</v>
      </c>
    </row>
    <row r="19" spans="1:10" x14ac:dyDescent="0.3">
      <c r="B19" s="1"/>
      <c r="C19" t="s">
        <v>93</v>
      </c>
      <c r="D19" s="1">
        <f>D18*D8</f>
        <v>1000000000000000</v>
      </c>
      <c r="E19" s="1">
        <f>E18*E8</f>
        <v>100000000000</v>
      </c>
      <c r="F19" t="s">
        <v>94</v>
      </c>
      <c r="J19">
        <f>7E+32/(197^2)</f>
        <v>1.8037053260841558E+28</v>
      </c>
    </row>
    <row r="20" spans="1:10" x14ac:dyDescent="0.3">
      <c r="B20" s="1"/>
      <c r="C20" t="s">
        <v>95</v>
      </c>
      <c r="D20" s="1">
        <f>D19*$J$3</f>
        <v>1.6021766339999999E-4</v>
      </c>
      <c r="E20" s="1">
        <f>E19*$J$3</f>
        <v>1.6021766339999999E-8</v>
      </c>
      <c r="F20" t="s">
        <v>24</v>
      </c>
    </row>
    <row r="21" spans="1:10" x14ac:dyDescent="0.3">
      <c r="C21" t="s">
        <v>90</v>
      </c>
      <c r="D21" s="1">
        <f>$J$11*($J$8/$J$5)*1000000000*$J$3*D8*D18</f>
        <v>6421203513.7451992</v>
      </c>
      <c r="E21" s="1">
        <f>$J$11*($J$8/$J$5)*1000000000*$J$3*E8*E18</f>
        <v>642120.35137451999</v>
      </c>
      <c r="F21" t="s">
        <v>91</v>
      </c>
    </row>
    <row r="22" spans="1:10" x14ac:dyDescent="0.3">
      <c r="C22" t="s">
        <v>121</v>
      </c>
      <c r="D22" s="1">
        <f>D18*D16</f>
        <v>9.0392546943130527E+34</v>
      </c>
      <c r="E22" s="1">
        <f>E18*E16</f>
        <v>8.7932632764642051E+35</v>
      </c>
      <c r="F22" t="s">
        <v>122</v>
      </c>
    </row>
    <row r="23" spans="1:10" x14ac:dyDescent="0.3">
      <c r="A23" t="s">
        <v>21</v>
      </c>
    </row>
    <row r="24" spans="1:10" x14ac:dyDescent="0.3">
      <c r="A24" t="s">
        <v>22</v>
      </c>
      <c r="B24">
        <v>50</v>
      </c>
      <c r="C24" t="s">
        <v>23</v>
      </c>
    </row>
    <row r="25" spans="1:10" x14ac:dyDescent="0.3">
      <c r="B25">
        <f>B24/1000</f>
        <v>0.05</v>
      </c>
      <c r="C25" t="s">
        <v>24</v>
      </c>
    </row>
    <row r="26" spans="1:10" x14ac:dyDescent="0.3">
      <c r="B26">
        <f>B25/$J$3</f>
        <v>3.1207545372303814E+17</v>
      </c>
      <c r="C26" t="s">
        <v>25</v>
      </c>
    </row>
    <row r="27" spans="1:10" x14ac:dyDescent="0.3">
      <c r="A27" t="s">
        <v>26</v>
      </c>
      <c r="B27">
        <v>352.2</v>
      </c>
      <c r="C27" t="s">
        <v>27</v>
      </c>
      <c r="D27" t="s">
        <v>28</v>
      </c>
      <c r="G27" t="s">
        <v>47</v>
      </c>
    </row>
    <row r="28" spans="1:10" x14ac:dyDescent="0.3">
      <c r="B28">
        <f>B27*1000000</f>
        <v>352200000</v>
      </c>
      <c r="C28" t="s">
        <v>29</v>
      </c>
      <c r="G28">
        <f>1000000000*$J$3/$J$1^2/(0.000000000000001^3)</f>
        <v>1.7826619216278973E+18</v>
      </c>
      <c r="H28" t="s">
        <v>44</v>
      </c>
    </row>
    <row r="29" spans="1:10" x14ac:dyDescent="0.3">
      <c r="A29" t="s">
        <v>20</v>
      </c>
      <c r="B29">
        <f>B26/B28</f>
        <v>886074542.08699071</v>
      </c>
      <c r="C29" t="s">
        <v>30</v>
      </c>
      <c r="G29" t="s">
        <v>48</v>
      </c>
    </row>
    <row r="30" spans="1:10" x14ac:dyDescent="0.3">
      <c r="G30">
        <f>G28*0.4</f>
        <v>7.1306476865115904E+17</v>
      </c>
      <c r="H30" t="s">
        <v>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4EC8-1F51-4C6E-975D-2F7843C6B09D}">
  <dimension ref="A1:U122"/>
  <sheetViews>
    <sheetView topLeftCell="C1" zoomScaleNormal="100" workbookViewId="0">
      <selection activeCell="J23" sqref="J23"/>
    </sheetView>
  </sheetViews>
  <sheetFormatPr defaultRowHeight="14.4" x14ac:dyDescent="0.3"/>
  <cols>
    <col min="1" max="14" width="10.6640625" customWidth="1"/>
    <col min="17" max="18" width="10.6640625" customWidth="1"/>
    <col min="20" max="20" width="8.6640625" customWidth="1"/>
    <col min="22" max="23" width="8.88671875" customWidth="1"/>
  </cols>
  <sheetData>
    <row r="1" spans="1:21" x14ac:dyDescent="0.3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88</v>
      </c>
      <c r="P1" t="s">
        <v>87</v>
      </c>
      <c r="Q1" t="s">
        <v>79</v>
      </c>
      <c r="R1" t="s">
        <v>82</v>
      </c>
      <c r="S1" t="s">
        <v>7</v>
      </c>
      <c r="T1">
        <v>299792458</v>
      </c>
      <c r="U1" t="s">
        <v>6</v>
      </c>
    </row>
    <row r="2" spans="1:21" x14ac:dyDescent="0.3">
      <c r="A2">
        <v>1</v>
      </c>
      <c r="B2">
        <f>1+$T$3*A2/($T$5*$T$1^2)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33" si="0">D2*$T$13</f>
        <v>4.6336684058667802E-7</v>
      </c>
      <c r="F2">
        <f t="shared" ref="F2:F33" si="1">C2*$T$12</f>
        <v>4.6336684008923325E-7</v>
      </c>
      <c r="G2">
        <f t="shared" ref="G2:G33" si="2">$T$8*$T$1^2*(SQRT((SQRT(5)*E2)^2+1)-1)</f>
        <v>3.2113901151653324E-21</v>
      </c>
      <c r="H2">
        <f t="shared" ref="H2:H33" si="3">$T$8*$T$1^2*(SQRT((SQRT(5)*F2)^2+1)-1)</f>
        <v>3.2113901151653324E-21</v>
      </c>
      <c r="I2">
        <f t="shared" ref="I2:I33" si="4">1/(4*PI()*$T$6)*$T$15*$T$9^2/G2</f>
        <v>7.1840463774453635E-3</v>
      </c>
      <c r="J2">
        <f t="shared" ref="J2:J33" si="5">1/(4*PI()*$T$6)*$T$15*$T$9^2/H2</f>
        <v>7.1840463774453635E-3</v>
      </c>
      <c r="M2">
        <f>SQRT(5)*$T$16/E2</f>
        <v>1.5472173401872661E-5</v>
      </c>
      <c r="N2">
        <f>SQRT(5)*$T$16/F2</f>
        <v>1.5472173418482723E-5</v>
      </c>
      <c r="Q2">
        <f>$T$15*$T$8/((4/3)*PI()*MAX($I2,$O2,$M2,$T$19)^2*MAX($J2,$P2,$N2,$T$19))</f>
        <v>4.2850820997860327E-15</v>
      </c>
      <c r="R2">
        <f>Q2/Sheet1!$G$12</f>
        <v>1.714032839914413E-32</v>
      </c>
      <c r="S2" t="s">
        <v>8</v>
      </c>
      <c r="T2">
        <f>6.62607015E-34/(2*PI())</f>
        <v>1.0545718176461565E-34</v>
      </c>
      <c r="U2" t="s">
        <v>9</v>
      </c>
    </row>
    <row r="3" spans="1:21" x14ac:dyDescent="0.3">
      <c r="A3">
        <f>A2*(10^0.1)</f>
        <v>1.2589254117941673</v>
      </c>
      <c r="B3">
        <f t="shared" ref="B3:B66" si="6">1+$T$3*A3/($T$5*$T$1^2)</f>
        <v>1.000000001351512</v>
      </c>
      <c r="C3">
        <f t="shared" ref="C3:C66" si="7">SQRT(1-B3^-2)</f>
        <v>5.1990614795642403E-5</v>
      </c>
      <c r="D3">
        <f t="shared" ref="D3:D66" si="8">B3*C3</f>
        <v>5.1990614865908346E-5</v>
      </c>
      <c r="E3">
        <f t="shared" si="0"/>
        <v>5.1990614865908349E-7</v>
      </c>
      <c r="F3">
        <f t="shared" si="1"/>
        <v>5.1990614795642402E-7</v>
      </c>
      <c r="G3">
        <f t="shared" si="2"/>
        <v>4.0427921879914275E-21</v>
      </c>
      <c r="H3">
        <f t="shared" si="3"/>
        <v>4.0427921879914275E-21</v>
      </c>
      <c r="I3">
        <f t="shared" si="4"/>
        <v>5.7066439358288076E-3</v>
      </c>
      <c r="J3">
        <f t="shared" si="5"/>
        <v>5.7066439358288076E-3</v>
      </c>
      <c r="M3">
        <f t="shared" ref="M3:M66" si="9">SQRT(5)*$T$16/E3</f>
        <v>1.3789588995486315E-5</v>
      </c>
      <c r="N3">
        <f t="shared" ref="N3:N66" si="10">SQRT(5)*$T$16/F3</f>
        <v>1.3789589014123111E-5</v>
      </c>
      <c r="Q3">
        <f t="shared" ref="Q3:Q66" si="11">$T$15*$T$8/((4/3)*PI()*MAX($I3,$O3,$M3,$T$19)^2*MAX($J3,$P3,$N3,$T$19))</f>
        <v>8.5491748976811946E-15</v>
      </c>
      <c r="R3">
        <f>Q3/Sheet1!$G$12</f>
        <v>3.4196699590724777E-32</v>
      </c>
      <c r="S3" t="s">
        <v>10</v>
      </c>
      <c r="T3">
        <v>1.6021766339999999E-19</v>
      </c>
      <c r="U3" t="s">
        <v>11</v>
      </c>
    </row>
    <row r="4" spans="1:21" x14ac:dyDescent="0.3">
      <c r="A4">
        <f t="shared" ref="A4:A67" si="12">A3*(10^0.1)</f>
        <v>1.5848931924611136</v>
      </c>
      <c r="B4">
        <f t="shared" si="6"/>
        <v>1.0000000017014528</v>
      </c>
      <c r="C4">
        <f t="shared" si="7"/>
        <v>5.8334428195775611E-5</v>
      </c>
      <c r="D4">
        <f t="shared" si="8"/>
        <v>5.8334428295028885E-5</v>
      </c>
      <c r="E4">
        <f t="shared" si="0"/>
        <v>5.8334428295028891E-7</v>
      </c>
      <c r="F4">
        <f t="shared" si="1"/>
        <v>5.8334428195775614E-7</v>
      </c>
      <c r="G4">
        <f t="shared" si="2"/>
        <v>5.0893494298236367E-21</v>
      </c>
      <c r="H4">
        <f t="shared" si="3"/>
        <v>5.0893494298236367E-21</v>
      </c>
      <c r="I4">
        <f t="shared" si="4"/>
        <v>4.5331482621771635E-3</v>
      </c>
      <c r="J4">
        <f t="shared" si="5"/>
        <v>4.5331482621771635E-3</v>
      </c>
      <c r="M4">
        <f t="shared" si="9"/>
        <v>1.2289984346766827E-5</v>
      </c>
      <c r="N4">
        <f t="shared" si="10"/>
        <v>1.2289984367677655E-5</v>
      </c>
      <c r="Q4">
        <f t="shared" si="11"/>
        <v>1.7055590446708272E-14</v>
      </c>
      <c r="R4">
        <f>Q4/Sheet1!$G$12</f>
        <v>6.8222361786833084E-32</v>
      </c>
      <c r="S4" t="s">
        <v>12</v>
      </c>
      <c r="T4">
        <v>1.3806490000000001E-23</v>
      </c>
      <c r="U4" t="s">
        <v>13</v>
      </c>
    </row>
    <row r="5" spans="1:21" x14ac:dyDescent="0.3">
      <c r="A5">
        <f t="shared" si="12"/>
        <v>1.99526231496888</v>
      </c>
      <c r="B5">
        <f t="shared" si="6"/>
        <v>1.0000000021420021</v>
      </c>
      <c r="C5">
        <f t="shared" si="7"/>
        <v>6.5452305249279002E-5</v>
      </c>
      <c r="D5">
        <f t="shared" si="8"/>
        <v>6.5452305389477984E-5</v>
      </c>
      <c r="E5">
        <f t="shared" si="0"/>
        <v>6.545230538947799E-7</v>
      </c>
      <c r="F5">
        <f t="shared" si="1"/>
        <v>6.5452305249279002E-7</v>
      </c>
      <c r="G5">
        <f t="shared" si="2"/>
        <v>6.4068428104042854E-21</v>
      </c>
      <c r="H5">
        <f t="shared" si="3"/>
        <v>6.4068428104042854E-21</v>
      </c>
      <c r="I5">
        <f t="shared" si="4"/>
        <v>3.6009585697891569E-3</v>
      </c>
      <c r="J5">
        <f t="shared" si="5"/>
        <v>3.6009585697891569E-3</v>
      </c>
      <c r="M5">
        <f t="shared" si="9"/>
        <v>1.0953460024935186E-5</v>
      </c>
      <c r="N5">
        <f t="shared" si="10"/>
        <v>1.0953460048397521E-5</v>
      </c>
      <c r="Q5">
        <f t="shared" si="11"/>
        <v>3.4026098509262382E-14</v>
      </c>
      <c r="R5">
        <f>Q5/Sheet1!$G$12</f>
        <v>1.3610439403704953E-31</v>
      </c>
      <c r="S5" t="s">
        <v>14</v>
      </c>
      <c r="T5">
        <v>1.6605390666E-27</v>
      </c>
      <c r="U5" t="s">
        <v>15</v>
      </c>
    </row>
    <row r="6" spans="1:21" x14ac:dyDescent="0.3">
      <c r="A6">
        <f t="shared" si="12"/>
        <v>2.5118864315095806</v>
      </c>
      <c r="B6">
        <f t="shared" si="6"/>
        <v>1.0000000026966209</v>
      </c>
      <c r="C6">
        <f t="shared" si="7"/>
        <v>7.3438694522120259E-5</v>
      </c>
      <c r="D6">
        <f t="shared" si="8"/>
        <v>7.3438694720156576E-5</v>
      </c>
      <c r="E6">
        <f t="shared" si="0"/>
        <v>7.3438694720156577E-7</v>
      </c>
      <c r="F6">
        <f t="shared" si="1"/>
        <v>7.3438694522120264E-7</v>
      </c>
      <c r="G6">
        <f t="shared" si="2"/>
        <v>8.0643344827476823E-21</v>
      </c>
      <c r="H6">
        <f t="shared" si="3"/>
        <v>8.0643344827476823E-21</v>
      </c>
      <c r="I6">
        <f t="shared" si="4"/>
        <v>2.8608406028759704E-3</v>
      </c>
      <c r="J6">
        <f t="shared" si="5"/>
        <v>2.8608406028759704E-3</v>
      </c>
      <c r="M6">
        <f t="shared" si="9"/>
        <v>9.7622814969057826E-6</v>
      </c>
      <c r="N6">
        <f t="shared" si="10"/>
        <v>9.7622815232309551E-6</v>
      </c>
      <c r="Q6">
        <f t="shared" si="11"/>
        <v>6.7855576759439627E-14</v>
      </c>
      <c r="R6">
        <f>Q6/Sheet1!$G$12</f>
        <v>2.714223070377585E-31</v>
      </c>
      <c r="S6" t="s">
        <v>32</v>
      </c>
      <c r="T6">
        <v>8.8541878128000006E-12</v>
      </c>
    </row>
    <row r="7" spans="1:21" x14ac:dyDescent="0.3">
      <c r="A7">
        <f t="shared" si="12"/>
        <v>3.16227766016838</v>
      </c>
      <c r="B7">
        <f t="shared" si="6"/>
        <v>1.0000000033948446</v>
      </c>
      <c r="C7">
        <f t="shared" si="7"/>
        <v>8.2399570722613681E-5</v>
      </c>
      <c r="D7">
        <f t="shared" si="8"/>
        <v>8.2399571002347423E-5</v>
      </c>
      <c r="E7">
        <f t="shared" si="0"/>
        <v>8.2399571002347422E-7</v>
      </c>
      <c r="F7">
        <f t="shared" si="1"/>
        <v>8.2399570722613679E-7</v>
      </c>
      <c r="G7">
        <f t="shared" si="2"/>
        <v>1.0152136493103309E-20</v>
      </c>
      <c r="H7">
        <f t="shared" si="3"/>
        <v>1.0152136493103309E-20</v>
      </c>
      <c r="I7">
        <f t="shared" si="4"/>
        <v>2.272504466334758E-3</v>
      </c>
      <c r="J7">
        <f t="shared" si="5"/>
        <v>2.272504466334758E-3</v>
      </c>
      <c r="M7">
        <f t="shared" si="9"/>
        <v>8.7006425143047523E-6</v>
      </c>
      <c r="N7">
        <f t="shared" si="10"/>
        <v>8.7006425438420821E-6</v>
      </c>
      <c r="Q7">
        <f t="shared" si="11"/>
        <v>1.3537930890744906E-13</v>
      </c>
      <c r="R7">
        <f>Q7/Sheet1!$G$12</f>
        <v>5.4151723562979621E-31</v>
      </c>
    </row>
    <row r="8" spans="1:21" x14ac:dyDescent="0.3">
      <c r="A8">
        <f t="shared" si="12"/>
        <v>3.9810717055349736</v>
      </c>
      <c r="B8">
        <f t="shared" si="6"/>
        <v>1.0000000042738562</v>
      </c>
      <c r="C8">
        <f t="shared" si="7"/>
        <v>9.2453838236762842E-5</v>
      </c>
      <c r="D8">
        <f t="shared" si="8"/>
        <v>9.2453838631897248E-5</v>
      </c>
      <c r="E8">
        <f t="shared" si="0"/>
        <v>9.245383863189725E-7</v>
      </c>
      <c r="F8">
        <f t="shared" si="1"/>
        <v>9.2453838236762839E-7</v>
      </c>
      <c r="G8">
        <f t="shared" si="2"/>
        <v>1.2781810780955813E-20</v>
      </c>
      <c r="H8">
        <f t="shared" si="3"/>
        <v>1.2781810780955813E-20</v>
      </c>
      <c r="I8">
        <f t="shared" si="4"/>
        <v>1.8049692581736171E-3</v>
      </c>
      <c r="J8">
        <f t="shared" si="5"/>
        <v>1.8049692581736171E-3</v>
      </c>
      <c r="M8">
        <f t="shared" si="9"/>
        <v>7.7544558585385891E-6</v>
      </c>
      <c r="N8">
        <f t="shared" si="10"/>
        <v>7.7544558916800186E-6</v>
      </c>
      <c r="Q8">
        <f t="shared" si="11"/>
        <v>2.7018242827366462E-13</v>
      </c>
      <c r="R8">
        <f>Q8/Sheet1!$G$12</f>
        <v>1.0807297130946584E-30</v>
      </c>
      <c r="S8" t="s">
        <v>39</v>
      </c>
      <c r="T8">
        <f>40.078*$T$5</f>
        <v>6.6551084711194809E-26</v>
      </c>
      <c r="U8" t="s">
        <v>15</v>
      </c>
    </row>
    <row r="9" spans="1:21" x14ac:dyDescent="0.3">
      <c r="A9">
        <f t="shared" si="12"/>
        <v>5.0118723362727247</v>
      </c>
      <c r="B9">
        <f t="shared" si="6"/>
        <v>1.0000000053804661</v>
      </c>
      <c r="C9">
        <f t="shared" si="7"/>
        <v>1.0373491232144145E-4</v>
      </c>
      <c r="D9">
        <f t="shared" si="8"/>
        <v>1.0373491287958363E-4</v>
      </c>
      <c r="E9">
        <f t="shared" si="0"/>
        <v>1.0373491287958363E-6</v>
      </c>
      <c r="F9">
        <f t="shared" si="1"/>
        <v>1.0373491232144145E-6</v>
      </c>
      <c r="G9">
        <f t="shared" si="2"/>
        <v>1.6091481652333815E-20</v>
      </c>
      <c r="H9">
        <f t="shared" si="3"/>
        <v>1.6091481652333815E-20</v>
      </c>
      <c r="I9">
        <f t="shared" si="4"/>
        <v>1.4337259937820149E-3</v>
      </c>
      <c r="J9">
        <f t="shared" si="5"/>
        <v>1.4337259937820149E-3</v>
      </c>
      <c r="M9">
        <f t="shared" si="9"/>
        <v>6.9111660743930491E-6</v>
      </c>
      <c r="N9">
        <f t="shared" si="10"/>
        <v>6.9111661115783435E-6</v>
      </c>
      <c r="Q9">
        <f t="shared" si="11"/>
        <v>5.39098410808744E-13</v>
      </c>
      <c r="R9">
        <f>Q9/Sheet1!$G$12</f>
        <v>2.1563936432349761E-30</v>
      </c>
      <c r="S9" t="s">
        <v>38</v>
      </c>
      <c r="T9">
        <f>1*$T$3</f>
        <v>1.6021766339999999E-19</v>
      </c>
      <c r="U9" t="s">
        <v>11</v>
      </c>
    </row>
    <row r="10" spans="1:21" x14ac:dyDescent="0.3">
      <c r="A10">
        <f t="shared" si="12"/>
        <v>6.3095734448019352</v>
      </c>
      <c r="B10">
        <f t="shared" si="6"/>
        <v>1.0000000067736055</v>
      </c>
      <c r="C10">
        <f t="shared" si="7"/>
        <v>1.1639248552454722E-4</v>
      </c>
      <c r="D10">
        <f t="shared" si="8"/>
        <v>1.16392486312944E-4</v>
      </c>
      <c r="E10">
        <f t="shared" si="0"/>
        <v>1.16392486312944E-6</v>
      </c>
      <c r="F10">
        <f t="shared" si="1"/>
        <v>1.1639248552454723E-6</v>
      </c>
      <c r="G10">
        <f t="shared" si="2"/>
        <v>2.0257788844754679E-20</v>
      </c>
      <c r="H10">
        <f t="shared" si="3"/>
        <v>2.0257788844754679E-20</v>
      </c>
      <c r="I10">
        <f t="shared" si="4"/>
        <v>1.1388595122705627E-3</v>
      </c>
      <c r="J10">
        <f t="shared" si="5"/>
        <v>1.1388595122705627E-3</v>
      </c>
      <c r="M10">
        <f t="shared" si="9"/>
        <v>6.1595832629255147E-6</v>
      </c>
      <c r="N10">
        <f t="shared" si="10"/>
        <v>6.1595833046481012E-6</v>
      </c>
      <c r="Q10">
        <f t="shared" si="11"/>
        <v>1.0756130640556885E-12</v>
      </c>
      <c r="R10">
        <f>Q10/Sheet1!$G$12</f>
        <v>4.302452256222754E-30</v>
      </c>
      <c r="S10" t="s">
        <v>65</v>
      </c>
      <c r="T10">
        <f>20*$T$3</f>
        <v>3.2043532679999999E-18</v>
      </c>
      <c r="U10" t="s">
        <v>11</v>
      </c>
    </row>
    <row r="11" spans="1:21" x14ac:dyDescent="0.3">
      <c r="A11">
        <f t="shared" si="12"/>
        <v>7.9432823472428185</v>
      </c>
      <c r="B11">
        <f t="shared" si="6"/>
        <v>1.0000000085274638</v>
      </c>
      <c r="C11">
        <f t="shared" si="7"/>
        <v>1.3059451504278917E-4</v>
      </c>
      <c r="D11">
        <f t="shared" si="8"/>
        <v>1.3059451615642917E-4</v>
      </c>
      <c r="E11">
        <f t="shared" si="0"/>
        <v>1.3059451615642917E-6</v>
      </c>
      <c r="F11">
        <f t="shared" si="1"/>
        <v>1.3059451504278918E-6</v>
      </c>
      <c r="G11">
        <f t="shared" si="2"/>
        <v>2.550252811886051E-20</v>
      </c>
      <c r="H11">
        <f t="shared" si="3"/>
        <v>2.550252811886051E-20</v>
      </c>
      <c r="I11">
        <f t="shared" si="4"/>
        <v>9.0464660663800074E-4</v>
      </c>
      <c r="J11">
        <f t="shared" si="5"/>
        <v>9.0464660663800074E-4</v>
      </c>
      <c r="M11">
        <f t="shared" si="9"/>
        <v>5.4897344216562841E-6</v>
      </c>
      <c r="N11">
        <f t="shared" si="10"/>
        <v>5.4897344684697952E-6</v>
      </c>
      <c r="Q11">
        <f t="shared" si="11"/>
        <v>2.1459996839673767E-12</v>
      </c>
      <c r="R11">
        <f>Q11/Sheet1!$G$12</f>
        <v>8.5839987358695069E-30</v>
      </c>
    </row>
    <row r="12" spans="1:21" x14ac:dyDescent="0.3">
      <c r="A12">
        <f t="shared" si="12"/>
        <v>10.000000000000005</v>
      </c>
      <c r="B12">
        <f t="shared" si="6"/>
        <v>1.000000010735441</v>
      </c>
      <c r="C12">
        <f t="shared" si="7"/>
        <v>1.4652945689930431E-4</v>
      </c>
      <c r="D12">
        <f t="shared" si="8"/>
        <v>1.4652945847236265E-4</v>
      </c>
      <c r="E12">
        <f t="shared" si="0"/>
        <v>1.4652945847236264E-6</v>
      </c>
      <c r="F12">
        <f t="shared" si="1"/>
        <v>1.4652945689930432E-6</v>
      </c>
      <c r="G12">
        <f t="shared" si="2"/>
        <v>3.2105932441690135E-20</v>
      </c>
      <c r="H12">
        <f t="shared" si="3"/>
        <v>3.2105932441690135E-20</v>
      </c>
      <c r="I12">
        <f t="shared" si="4"/>
        <v>7.1858294616790309E-4</v>
      </c>
      <c r="J12">
        <f t="shared" si="5"/>
        <v>7.1858294616790309E-4</v>
      </c>
      <c r="M12">
        <f t="shared" si="9"/>
        <v>4.8927309095236925E-6</v>
      </c>
      <c r="N12">
        <f t="shared" si="10"/>
        <v>4.892730962049316E-6</v>
      </c>
      <c r="Q12">
        <f t="shared" si="11"/>
        <v>4.2818930038367062E-12</v>
      </c>
      <c r="R12">
        <f>Q12/Sheet1!$G$12</f>
        <v>1.7127572015346826E-29</v>
      </c>
      <c r="S12" t="s">
        <v>70</v>
      </c>
      <c r="T12">
        <v>0.01</v>
      </c>
    </row>
    <row r="13" spans="1:21" x14ac:dyDescent="0.3">
      <c r="A13">
        <f t="shared" si="12"/>
        <v>12.58925411794168</v>
      </c>
      <c r="B13">
        <f t="shared" si="6"/>
        <v>1.0000000135151195</v>
      </c>
      <c r="C13">
        <f t="shared" si="7"/>
        <v>1.6440875396678113E-4</v>
      </c>
      <c r="D13">
        <f t="shared" si="8"/>
        <v>1.6440875618878507E-4</v>
      </c>
      <c r="E13">
        <f t="shared" si="0"/>
        <v>1.6440875618878508E-6</v>
      </c>
      <c r="F13">
        <f t="shared" si="1"/>
        <v>1.6440875396678112E-6</v>
      </c>
      <c r="G13">
        <f t="shared" si="2"/>
        <v>4.0419953169951087E-20</v>
      </c>
      <c r="H13">
        <f t="shared" si="3"/>
        <v>4.0419953169951087E-20</v>
      </c>
      <c r="I13">
        <f t="shared" si="4"/>
        <v>5.7077689888489485E-4</v>
      </c>
      <c r="J13">
        <f t="shared" si="5"/>
        <v>5.7077689888489485E-4</v>
      </c>
      <c r="M13">
        <f t="shared" si="9"/>
        <v>4.3606510215324006E-6</v>
      </c>
      <c r="N13">
        <f t="shared" si="10"/>
        <v>4.3606510804671201E-6</v>
      </c>
      <c r="Q13">
        <f t="shared" si="11"/>
        <v>8.5441205344094089E-12</v>
      </c>
      <c r="R13">
        <f>Q13/Sheet1!$G$12</f>
        <v>3.4176482137637636E-29</v>
      </c>
      <c r="S13" t="s">
        <v>63</v>
      </c>
      <c r="T13">
        <v>0.01</v>
      </c>
    </row>
    <row r="14" spans="1:21" x14ac:dyDescent="0.3">
      <c r="A14">
        <f t="shared" si="12"/>
        <v>15.848931924611145</v>
      </c>
      <c r="B14">
        <f t="shared" si="6"/>
        <v>1.0000000170145273</v>
      </c>
      <c r="C14">
        <f t="shared" si="7"/>
        <v>1.8446965549112238E-4</v>
      </c>
      <c r="D14">
        <f t="shared" si="8"/>
        <v>1.8446965862978638E-4</v>
      </c>
      <c r="E14">
        <f t="shared" si="0"/>
        <v>1.8446965862978638E-6</v>
      </c>
      <c r="F14">
        <f t="shared" si="1"/>
        <v>1.844696554911224E-6</v>
      </c>
      <c r="G14">
        <f t="shared" si="2"/>
        <v>5.0885525588273178E-20</v>
      </c>
      <c r="H14">
        <f t="shared" si="3"/>
        <v>5.0885525588273178E-20</v>
      </c>
      <c r="I14">
        <f t="shared" si="4"/>
        <v>4.5338581564605341E-4</v>
      </c>
      <c r="J14">
        <f t="shared" si="5"/>
        <v>4.5338581564605341E-4</v>
      </c>
      <c r="M14">
        <f t="shared" si="9"/>
        <v>3.886434310925397E-6</v>
      </c>
      <c r="N14">
        <f t="shared" si="10"/>
        <v>3.886434377051239E-6</v>
      </c>
      <c r="Q14">
        <f t="shared" si="11"/>
        <v>1.7047580202408748E-11</v>
      </c>
      <c r="R14">
        <f>Q14/Sheet1!$G$12</f>
        <v>6.8190320809634986E-29</v>
      </c>
    </row>
    <row r="15" spans="1:21" x14ac:dyDescent="0.3">
      <c r="A15">
        <f t="shared" si="12"/>
        <v>19.952623149688812</v>
      </c>
      <c r="B15">
        <f t="shared" si="6"/>
        <v>1.0000000214200209</v>
      </c>
      <c r="C15">
        <f t="shared" si="7"/>
        <v>2.0697835706416168E-4</v>
      </c>
      <c r="D15">
        <f t="shared" si="8"/>
        <v>2.0697836149764242E-4</v>
      </c>
      <c r="E15">
        <f t="shared" si="0"/>
        <v>2.0697836149764241E-6</v>
      </c>
      <c r="F15">
        <f t="shared" si="1"/>
        <v>2.0697835706416168E-6</v>
      </c>
      <c r="G15">
        <f t="shared" si="2"/>
        <v>6.4060459394079668E-20</v>
      </c>
      <c r="H15">
        <f t="shared" si="3"/>
        <v>6.4060459394079668E-20</v>
      </c>
      <c r="I15">
        <f t="shared" si="4"/>
        <v>3.601406505921734E-4</v>
      </c>
      <c r="J15">
        <f t="shared" si="5"/>
        <v>3.601406505921734E-4</v>
      </c>
      <c r="M15">
        <f t="shared" si="9"/>
        <v>3.4637882213192761E-6</v>
      </c>
      <c r="N15">
        <f t="shared" si="10"/>
        <v>3.4637882955136922E-6</v>
      </c>
      <c r="Q15">
        <f t="shared" si="11"/>
        <v>3.4013403782925475E-11</v>
      </c>
      <c r="R15">
        <f>Q15/Sheet1!$G$12</f>
        <v>1.360536151317019E-28</v>
      </c>
      <c r="S15" t="s">
        <v>20</v>
      </c>
      <c r="T15">
        <f>Sheet1!C8</f>
        <v>100000</v>
      </c>
    </row>
    <row r="16" spans="1:21" x14ac:dyDescent="0.3">
      <c r="A16">
        <f t="shared" si="12"/>
        <v>25.118864315095824</v>
      </c>
      <c r="B16">
        <f t="shared" si="6"/>
        <v>1.0000000269662086</v>
      </c>
      <c r="C16">
        <f t="shared" si="7"/>
        <v>2.3223353543022006E-4</v>
      </c>
      <c r="D16">
        <f t="shared" si="8"/>
        <v>2.3223354169267803E-4</v>
      </c>
      <c r="E16">
        <f t="shared" si="0"/>
        <v>2.3223354169267802E-6</v>
      </c>
      <c r="F16">
        <f t="shared" si="1"/>
        <v>2.3223353543022005E-6</v>
      </c>
      <c r="G16">
        <f t="shared" si="2"/>
        <v>8.0646001064131227E-20</v>
      </c>
      <c r="H16">
        <f t="shared" si="3"/>
        <v>8.0646001064131227E-20</v>
      </c>
      <c r="I16">
        <f t="shared" si="4"/>
        <v>2.8607463753932497E-4</v>
      </c>
      <c r="J16">
        <f t="shared" si="5"/>
        <v>2.8607463753932497E-4</v>
      </c>
      <c r="M16">
        <f t="shared" si="9"/>
        <v>3.0871044957503686E-6</v>
      </c>
      <c r="N16">
        <f t="shared" si="10"/>
        <v>3.0871045789978725E-6</v>
      </c>
      <c r="Q16">
        <f t="shared" si="11"/>
        <v>6.7862282076812778E-11</v>
      </c>
      <c r="R16">
        <f>Q16/Sheet1!$G$12</f>
        <v>2.714491283072511E-28</v>
      </c>
      <c r="S16" t="s">
        <v>75</v>
      </c>
      <c r="T16">
        <f>Sheet1!C2</f>
        <v>3.2062049000188069E-12</v>
      </c>
      <c r="U16" t="s">
        <v>1</v>
      </c>
    </row>
    <row r="17" spans="1:21" x14ac:dyDescent="0.3">
      <c r="A17">
        <f t="shared" si="12"/>
        <v>31.622776601683825</v>
      </c>
      <c r="B17">
        <f t="shared" si="6"/>
        <v>1.0000000339484454</v>
      </c>
      <c r="C17">
        <f t="shared" si="7"/>
        <v>2.6057031147780368E-4</v>
      </c>
      <c r="D17">
        <f t="shared" si="8"/>
        <v>2.6057032032376069E-4</v>
      </c>
      <c r="E17">
        <f t="shared" si="0"/>
        <v>2.6057032032376069E-6</v>
      </c>
      <c r="F17">
        <f t="shared" si="1"/>
        <v>2.605703114778037E-6</v>
      </c>
      <c r="G17">
        <f t="shared" si="2"/>
        <v>1.0152800552266907E-19</v>
      </c>
      <c r="H17">
        <f t="shared" si="3"/>
        <v>1.0152800552266907E-19</v>
      </c>
      <c r="I17">
        <f t="shared" si="4"/>
        <v>2.2723558297681851E-4</v>
      </c>
      <c r="J17">
        <f t="shared" si="5"/>
        <v>2.2723558297681851E-4</v>
      </c>
      <c r="M17">
        <f t="shared" si="9"/>
        <v>2.7513847691199316E-6</v>
      </c>
      <c r="N17">
        <f t="shared" si="10"/>
        <v>2.7513848625251672E-6</v>
      </c>
      <c r="Q17">
        <f t="shared" si="11"/>
        <v>1.3540587644362771E-10</v>
      </c>
      <c r="R17">
        <f>Q17/Sheet1!$G$12</f>
        <v>5.4162350577451085E-28</v>
      </c>
      <c r="S17" t="s">
        <v>83</v>
      </c>
      <c r="T17">
        <f>T16/Sheet1!C4</f>
        <v>1.1756084633402291E-3</v>
      </c>
      <c r="U17" t="s">
        <v>1</v>
      </c>
    </row>
    <row r="18" spans="1:21" x14ac:dyDescent="0.3">
      <c r="A18">
        <f t="shared" si="12"/>
        <v>39.81071705534977</v>
      </c>
      <c r="B18">
        <f t="shared" si="6"/>
        <v>1.0000000427385605</v>
      </c>
      <c r="C18">
        <f t="shared" si="7"/>
        <v>2.923646958607639E-4</v>
      </c>
      <c r="D18">
        <f t="shared" si="8"/>
        <v>2.9236470835601011E-4</v>
      </c>
      <c r="E18">
        <f t="shared" si="0"/>
        <v>2.923647083560101E-6</v>
      </c>
      <c r="F18">
        <f t="shared" si="1"/>
        <v>2.9236469586076391E-6</v>
      </c>
      <c r="G18">
        <f t="shared" si="2"/>
        <v>1.2781545157290374E-19</v>
      </c>
      <c r="H18">
        <f t="shared" si="3"/>
        <v>1.2781545157290374E-19</v>
      </c>
      <c r="I18">
        <f t="shared" si="4"/>
        <v>1.8050067687049701E-4</v>
      </c>
      <c r="J18">
        <f t="shared" si="5"/>
        <v>1.8050067687049701E-4</v>
      </c>
      <c r="M18">
        <f t="shared" si="9"/>
        <v>2.4521742540501782E-6</v>
      </c>
      <c r="N18">
        <f t="shared" si="10"/>
        <v>2.4521743588525755E-6</v>
      </c>
      <c r="Q18">
        <f t="shared" si="11"/>
        <v>2.7016558433267022E-10</v>
      </c>
      <c r="R18">
        <f>Q18/Sheet1!$G$12</f>
        <v>1.080662337330681E-27</v>
      </c>
      <c r="S18" t="s">
        <v>85</v>
      </c>
      <c r="T18" s="1">
        <f>T8/Sheet1!$G$12</f>
        <v>2.6620433884477924E-43</v>
      </c>
      <c r="U18" t="s">
        <v>86</v>
      </c>
    </row>
    <row r="19" spans="1:21" x14ac:dyDescent="0.3">
      <c r="A19">
        <f t="shared" si="12"/>
        <v>50.118723362727287</v>
      </c>
      <c r="B19">
        <f t="shared" si="6"/>
        <v>1.0000000538046598</v>
      </c>
      <c r="C19">
        <f t="shared" si="7"/>
        <v>3.2803858159902172E-4</v>
      </c>
      <c r="D19">
        <f t="shared" si="8"/>
        <v>3.28038599249026E-4</v>
      </c>
      <c r="E19">
        <f t="shared" si="0"/>
        <v>3.2803859924902601E-6</v>
      </c>
      <c r="F19">
        <f t="shared" si="1"/>
        <v>3.2803858159902174E-6</v>
      </c>
      <c r="G19">
        <f t="shared" si="2"/>
        <v>1.6091216028668376E-19</v>
      </c>
      <c r="H19">
        <f t="shared" si="3"/>
        <v>1.6091216028668376E-19</v>
      </c>
      <c r="I19">
        <f t="shared" si="4"/>
        <v>1.4337496608282484E-4</v>
      </c>
      <c r="J19">
        <f t="shared" si="5"/>
        <v>1.4337496608282484E-4</v>
      </c>
      <c r="M19">
        <f t="shared" si="9"/>
        <v>2.1855025971478738E-6</v>
      </c>
      <c r="N19">
        <f t="shared" si="10"/>
        <v>2.1855027147380977E-6</v>
      </c>
      <c r="Q19">
        <f t="shared" si="11"/>
        <v>5.3907171439844838E-10</v>
      </c>
      <c r="R19">
        <f>Q19/Sheet1!$G$12</f>
        <v>2.1562868575937937E-27</v>
      </c>
      <c r="S19" t="s">
        <v>84</v>
      </c>
      <c r="T19" s="1">
        <f>(T18/((4/3)*PI()))^(1/3)</f>
        <v>3.9906365276050218E-15</v>
      </c>
      <c r="U19" t="s">
        <v>1</v>
      </c>
    </row>
    <row r="20" spans="1:21" x14ac:dyDescent="0.3">
      <c r="A20">
        <f t="shared" si="12"/>
        <v>63.0957344480194</v>
      </c>
      <c r="B20">
        <f t="shared" si="6"/>
        <v>1.0000000677360537</v>
      </c>
      <c r="C20">
        <f t="shared" si="7"/>
        <v>3.6806533883831732E-4</v>
      </c>
      <c r="D20">
        <f t="shared" si="8"/>
        <v>3.6806536376961084E-4</v>
      </c>
      <c r="E20">
        <f t="shared" si="0"/>
        <v>3.6806536376961086E-6</v>
      </c>
      <c r="F20">
        <f t="shared" si="1"/>
        <v>3.6806533883831732E-6</v>
      </c>
      <c r="G20">
        <f t="shared" si="2"/>
        <v>2.0257523221089238E-19</v>
      </c>
      <c r="H20">
        <f t="shared" si="3"/>
        <v>2.0257523221089238E-19</v>
      </c>
      <c r="I20">
        <f t="shared" si="4"/>
        <v>1.1388744453911997E-4</v>
      </c>
      <c r="J20">
        <f t="shared" si="5"/>
        <v>1.1388744453911997E-4</v>
      </c>
      <c r="M20">
        <f t="shared" si="9"/>
        <v>1.9478312310643174E-6</v>
      </c>
      <c r="N20">
        <f t="shared" si="10"/>
        <v>1.9478313630027183E-6</v>
      </c>
      <c r="Q20">
        <f t="shared" si="11"/>
        <v>1.0755707537314054E-9</v>
      </c>
      <c r="R20">
        <f>Q20/Sheet1!$G$12</f>
        <v>4.3022830149256219E-27</v>
      </c>
    </row>
    <row r="21" spans="1:21" x14ac:dyDescent="0.3">
      <c r="A21">
        <f t="shared" si="12"/>
        <v>79.432823472428254</v>
      </c>
      <c r="B21">
        <f t="shared" si="6"/>
        <v>1.0000000852746391</v>
      </c>
      <c r="C21">
        <f t="shared" si="7"/>
        <v>4.1297609676006465E-4</v>
      </c>
      <c r="D21">
        <f t="shared" si="8"/>
        <v>4.1297613197645229E-4</v>
      </c>
      <c r="E21">
        <f t="shared" si="0"/>
        <v>4.1297613197645233E-6</v>
      </c>
      <c r="F21">
        <f t="shared" si="1"/>
        <v>4.1297609676006465E-6</v>
      </c>
      <c r="G21">
        <f t="shared" si="2"/>
        <v>2.550279374252595E-19</v>
      </c>
      <c r="H21">
        <f t="shared" si="3"/>
        <v>2.550279374252595E-19</v>
      </c>
      <c r="I21">
        <f t="shared" si="4"/>
        <v>9.046371843154893E-5</v>
      </c>
      <c r="J21">
        <f t="shared" si="5"/>
        <v>9.046371843154893E-5</v>
      </c>
      <c r="M21">
        <f t="shared" si="9"/>
        <v>1.7360064059691853E-6</v>
      </c>
      <c r="N21">
        <f t="shared" si="10"/>
        <v>1.7360065540065055E-6</v>
      </c>
      <c r="Q21">
        <f t="shared" si="11"/>
        <v>2.1460667401709776E-9</v>
      </c>
      <c r="R21">
        <f>Q21/Sheet1!$G$12</f>
        <v>8.5842669606839098E-27</v>
      </c>
    </row>
    <row r="22" spans="1:21" x14ac:dyDescent="0.3">
      <c r="A22">
        <f t="shared" si="12"/>
        <v>100.00000000000014</v>
      </c>
      <c r="B22">
        <f t="shared" si="6"/>
        <v>1.0000001073544103</v>
      </c>
      <c r="C22">
        <f t="shared" si="7"/>
        <v>4.6336679420599318E-4</v>
      </c>
      <c r="D22">
        <f t="shared" si="8"/>
        <v>4.6336684395046208E-4</v>
      </c>
      <c r="E22">
        <f t="shared" si="0"/>
        <v>4.6336684395046213E-6</v>
      </c>
      <c r="F22">
        <f t="shared" si="1"/>
        <v>4.633667942059932E-6</v>
      </c>
      <c r="G22">
        <f t="shared" si="2"/>
        <v>3.2105932441690131E-19</v>
      </c>
      <c r="H22">
        <f t="shared" si="3"/>
        <v>3.2105932441690131E-19</v>
      </c>
      <c r="I22">
        <f t="shared" si="4"/>
        <v>7.1858294616790317E-5</v>
      </c>
      <c r="J22">
        <f t="shared" si="5"/>
        <v>7.1858294616790317E-5</v>
      </c>
      <c r="M22">
        <f t="shared" si="9"/>
        <v>1.5472173289553337E-6</v>
      </c>
      <c r="N22">
        <f t="shared" si="10"/>
        <v>1.5472174950559377E-6</v>
      </c>
      <c r="Q22">
        <f t="shared" si="11"/>
        <v>4.2818930038367049E-9</v>
      </c>
      <c r="R22">
        <f>Q22/Sheet1!$G$12</f>
        <v>1.712757201534682E-26</v>
      </c>
    </row>
    <row r="23" spans="1:21" x14ac:dyDescent="0.3">
      <c r="A23">
        <f t="shared" si="12"/>
        <v>125.89254117941691</v>
      </c>
      <c r="B23">
        <f t="shared" si="6"/>
        <v>1.0000001351511951</v>
      </c>
      <c r="C23">
        <f t="shared" si="7"/>
        <v>5.1990608325290033E-4</v>
      </c>
      <c r="D23">
        <f t="shared" si="8"/>
        <v>5.1990615351882883E-4</v>
      </c>
      <c r="E23">
        <f t="shared" si="0"/>
        <v>5.1990615351882885E-6</v>
      </c>
      <c r="F23">
        <f t="shared" si="1"/>
        <v>5.1990608325290035E-6</v>
      </c>
      <c r="G23">
        <f t="shared" si="2"/>
        <v>4.0419156298954767E-19</v>
      </c>
      <c r="H23">
        <f t="shared" si="3"/>
        <v>4.0419156298954767E-19</v>
      </c>
      <c r="I23">
        <f t="shared" si="4"/>
        <v>5.7078815185496496E-5</v>
      </c>
      <c r="J23">
        <f t="shared" si="5"/>
        <v>5.7078815185496496E-5</v>
      </c>
      <c r="M23">
        <f t="shared" si="9"/>
        <v>1.3789588866590185E-6</v>
      </c>
      <c r="N23">
        <f t="shared" si="10"/>
        <v>1.3789590730269599E-6</v>
      </c>
      <c r="Q23">
        <f t="shared" si="11"/>
        <v>8.5436152076774008E-9</v>
      </c>
      <c r="R23">
        <f>Q23/Sheet1!$G$12</f>
        <v>3.4174460830709606E-26</v>
      </c>
    </row>
    <row r="24" spans="1:21" x14ac:dyDescent="0.3">
      <c r="A24">
        <f t="shared" si="12"/>
        <v>158.48931924611159</v>
      </c>
      <c r="B24">
        <f t="shared" si="6"/>
        <v>1.0000001701452739</v>
      </c>
      <c r="C24">
        <f t="shared" si="7"/>
        <v>5.8334420440219815E-4</v>
      </c>
      <c r="D24">
        <f t="shared" si="8"/>
        <v>5.8334430365545751E-4</v>
      </c>
      <c r="E24">
        <f t="shared" si="0"/>
        <v>5.8334430365545751E-6</v>
      </c>
      <c r="F24">
        <f t="shared" si="1"/>
        <v>5.8334420440219817E-6</v>
      </c>
      <c r="G24">
        <f t="shared" si="2"/>
        <v>5.0884595905444138E-19</v>
      </c>
      <c r="H24">
        <f t="shared" si="3"/>
        <v>5.0884595905444138E-19</v>
      </c>
      <c r="I24">
        <f t="shared" si="4"/>
        <v>4.5339409919434999E-5</v>
      </c>
      <c r="J24">
        <f t="shared" si="5"/>
        <v>4.5339409919434999E-5</v>
      </c>
      <c r="M24">
        <f t="shared" si="9"/>
        <v>1.2289983910547264E-6</v>
      </c>
      <c r="N24">
        <f t="shared" si="10"/>
        <v>1.2289986001629939E-6</v>
      </c>
      <c r="O24" s="1"/>
      <c r="P24" s="1"/>
      <c r="Q24">
        <f t="shared" si="11"/>
        <v>1.7046645837310835E-8</v>
      </c>
      <c r="R24">
        <f>Q24/Sheet1!$G$12</f>
        <v>6.8186583349243339E-26</v>
      </c>
    </row>
    <row r="25" spans="1:21" x14ac:dyDescent="0.3">
      <c r="A25">
        <f t="shared" si="12"/>
        <v>199.52623149688827</v>
      </c>
      <c r="B25">
        <f t="shared" si="6"/>
        <v>1.0000002142002091</v>
      </c>
      <c r="C25">
        <f t="shared" si="7"/>
        <v>6.5452294130476519E-4</v>
      </c>
      <c r="D25">
        <f t="shared" si="8"/>
        <v>6.5452308150371606E-4</v>
      </c>
      <c r="E25">
        <f t="shared" si="0"/>
        <v>6.5452308150371603E-6</v>
      </c>
      <c r="F25">
        <f t="shared" si="1"/>
        <v>6.5452294130476519E-6</v>
      </c>
      <c r="G25">
        <f t="shared" si="2"/>
        <v>6.4059928146748785E-19</v>
      </c>
      <c r="H25">
        <f t="shared" si="3"/>
        <v>6.4059928146748785E-19</v>
      </c>
      <c r="I25">
        <f t="shared" si="4"/>
        <v>3.6014363722929431E-5</v>
      </c>
      <c r="J25">
        <f t="shared" si="5"/>
        <v>3.6014363722929431E-5</v>
      </c>
      <c r="M25">
        <f t="shared" si="9"/>
        <v>1.0953459562898953E-6</v>
      </c>
      <c r="N25">
        <f t="shared" si="10"/>
        <v>1.0953461909132281E-6</v>
      </c>
      <c r="O25" s="1"/>
      <c r="P25" s="1"/>
      <c r="Q25">
        <f t="shared" si="11"/>
        <v>3.4012557580121314E-8</v>
      </c>
      <c r="R25">
        <f>Q25/Sheet1!$G$12</f>
        <v>1.3605023032048527E-25</v>
      </c>
    </row>
    <row r="26" spans="1:21" x14ac:dyDescent="0.3">
      <c r="A26">
        <f t="shared" si="12"/>
        <v>251.18864315095843</v>
      </c>
      <c r="B26">
        <f t="shared" si="6"/>
        <v>1.0000002696620864</v>
      </c>
      <c r="C26">
        <f t="shared" si="7"/>
        <v>7.343867881484423E-4</v>
      </c>
      <c r="D26">
        <f t="shared" si="8"/>
        <v>7.3438698618471588E-4</v>
      </c>
      <c r="E26">
        <f t="shared" si="0"/>
        <v>7.3438698618471591E-6</v>
      </c>
      <c r="F26">
        <f t="shared" si="1"/>
        <v>7.3438678814844232E-6</v>
      </c>
      <c r="G26">
        <f t="shared" si="2"/>
        <v>8.0646665123294822E-19</v>
      </c>
      <c r="H26">
        <f t="shared" si="3"/>
        <v>8.0646665123294822E-19</v>
      </c>
      <c r="I26">
        <f t="shared" si="4"/>
        <v>2.8607228194924273E-5</v>
      </c>
      <c r="J26">
        <f t="shared" si="5"/>
        <v>2.8607228194924273E-5</v>
      </c>
      <c r="M26">
        <f t="shared" si="9"/>
        <v>9.7622809786987725E-7</v>
      </c>
      <c r="N26">
        <f t="shared" si="10"/>
        <v>9.7622836112158283E-7</v>
      </c>
      <c r="O26" s="1"/>
      <c r="P26" s="1"/>
      <c r="Q26">
        <f t="shared" si="11"/>
        <v>6.7863958475174311E-8</v>
      </c>
      <c r="R26">
        <f>Q26/Sheet1!$G$12</f>
        <v>2.7145583390069726E-25</v>
      </c>
    </row>
    <row r="27" spans="1:21" x14ac:dyDescent="0.3">
      <c r="A27">
        <f t="shared" si="12"/>
        <v>316.22776601683847</v>
      </c>
      <c r="B27">
        <f t="shared" si="6"/>
        <v>1.0000003394844532</v>
      </c>
      <c r="C27">
        <f t="shared" si="7"/>
        <v>8.2399548585402791E-4</v>
      </c>
      <c r="D27">
        <f t="shared" si="8"/>
        <v>8.2399576558768483E-4</v>
      </c>
      <c r="E27">
        <f t="shared" si="0"/>
        <v>8.2399576558768486E-6</v>
      </c>
      <c r="F27">
        <f t="shared" si="1"/>
        <v>8.2399548585402794E-6</v>
      </c>
      <c r="G27">
        <f t="shared" si="2"/>
        <v>1.015281383345018E-18</v>
      </c>
      <c r="H27">
        <f t="shared" si="3"/>
        <v>1.0152800552266908E-18</v>
      </c>
      <c r="I27">
        <f t="shared" si="4"/>
        <v>2.272352857235178E-5</v>
      </c>
      <c r="J27">
        <f t="shared" si="5"/>
        <v>2.2723558297681851E-5</v>
      </c>
      <c r="M27">
        <f t="shared" si="9"/>
        <v>8.7006419275974489E-7</v>
      </c>
      <c r="N27">
        <f t="shared" si="10"/>
        <v>8.7006448813301157E-7</v>
      </c>
      <c r="O27" s="1"/>
      <c r="P27" s="1"/>
      <c r="Q27">
        <f t="shared" si="11"/>
        <v>1.3540623070084536E-7</v>
      </c>
      <c r="R27">
        <f>Q27/Sheet1!$G$12</f>
        <v>5.4162492280338146E-25</v>
      </c>
    </row>
    <row r="28" spans="1:21" x14ac:dyDescent="0.3">
      <c r="A28">
        <f t="shared" si="12"/>
        <v>398.10717055349795</v>
      </c>
      <c r="B28">
        <f t="shared" si="6"/>
        <v>1.0000004273856051</v>
      </c>
      <c r="C28">
        <f t="shared" si="7"/>
        <v>9.245380805363491E-4</v>
      </c>
      <c r="D28">
        <f t="shared" si="8"/>
        <v>9.245384756706161E-4</v>
      </c>
      <c r="E28">
        <f t="shared" si="0"/>
        <v>9.245384756706161E-6</v>
      </c>
      <c r="F28">
        <f t="shared" si="1"/>
        <v>9.2453808053634917E-6</v>
      </c>
      <c r="G28">
        <f t="shared" si="2"/>
        <v>1.2781638125573277E-18</v>
      </c>
      <c r="H28">
        <f t="shared" si="3"/>
        <v>1.2781624844390005E-18</v>
      </c>
      <c r="I28">
        <f t="shared" si="4"/>
        <v>1.8049936398416533E-5</v>
      </c>
      <c r="J28">
        <f t="shared" si="5"/>
        <v>1.8049955153818627E-5</v>
      </c>
      <c r="M28">
        <f t="shared" si="9"/>
        <v>7.7544551091123682E-7</v>
      </c>
      <c r="N28">
        <f t="shared" si="10"/>
        <v>7.7544584232548562E-7</v>
      </c>
      <c r="O28" s="1"/>
      <c r="P28" s="1"/>
      <c r="Q28">
        <f t="shared" si="11"/>
        <v>2.7017119890178362E-7</v>
      </c>
      <c r="R28">
        <f>Q28/Sheet1!$G$12</f>
        <v>1.0806847956071345E-24</v>
      </c>
    </row>
    <row r="29" spans="1:21" x14ac:dyDescent="0.3">
      <c r="A29">
        <f t="shared" si="12"/>
        <v>501.1872336272732</v>
      </c>
      <c r="B29">
        <f t="shared" si="6"/>
        <v>1.0000005380465988</v>
      </c>
      <c r="C29">
        <f t="shared" si="7"/>
        <v>1.0373487018568563E-3</v>
      </c>
      <c r="D29">
        <f t="shared" si="8"/>
        <v>1.0373492599987971E-3</v>
      </c>
      <c r="E29">
        <f t="shared" si="0"/>
        <v>1.0373492599987971E-5</v>
      </c>
      <c r="F29">
        <f t="shared" si="1"/>
        <v>1.0373487018568562E-5</v>
      </c>
      <c r="G29">
        <f t="shared" si="2"/>
        <v>1.6091136341568744E-18</v>
      </c>
      <c r="H29">
        <f t="shared" si="3"/>
        <v>1.6091109779202201E-18</v>
      </c>
      <c r="I29">
        <f t="shared" si="4"/>
        <v>1.4337567610944846E-5</v>
      </c>
      <c r="J29">
        <f t="shared" si="5"/>
        <v>1.4337591278655242E-5</v>
      </c>
      <c r="M29">
        <f t="shared" si="9"/>
        <v>6.9111652002752501E-7</v>
      </c>
      <c r="N29">
        <f t="shared" si="10"/>
        <v>6.9111689188041812E-7</v>
      </c>
      <c r="O29" s="1"/>
      <c r="P29" s="1"/>
      <c r="Q29">
        <f t="shared" si="11"/>
        <v>5.3906281579038556E-7</v>
      </c>
      <c r="R29">
        <f>Q29/Sheet1!$G$12</f>
        <v>2.1562512631615424E-24</v>
      </c>
    </row>
    <row r="30" spans="1:21" x14ac:dyDescent="0.3">
      <c r="A30">
        <f t="shared" si="12"/>
        <v>630.95734448019448</v>
      </c>
      <c r="B30">
        <f t="shared" si="6"/>
        <v>1.0000006773605359</v>
      </c>
      <c r="C30">
        <f t="shared" si="7"/>
        <v>1.1639242652343362E-3</v>
      </c>
      <c r="D30">
        <f t="shared" si="8"/>
        <v>1.1639250536307003E-3</v>
      </c>
      <c r="E30">
        <f t="shared" si="0"/>
        <v>1.1639250536307004E-5</v>
      </c>
      <c r="F30">
        <f t="shared" si="1"/>
        <v>1.1639242652343363E-5</v>
      </c>
      <c r="G30">
        <f t="shared" si="2"/>
        <v>2.0257536502272511E-18</v>
      </c>
      <c r="H30">
        <f t="shared" si="3"/>
        <v>2.0257509939905968E-18</v>
      </c>
      <c r="I30">
        <f t="shared" si="4"/>
        <v>1.1388736987258669E-5</v>
      </c>
      <c r="J30">
        <f t="shared" si="5"/>
        <v>1.1388751920575115E-5</v>
      </c>
      <c r="M30">
        <f t="shared" si="9"/>
        <v>6.1595822547778078E-7</v>
      </c>
      <c r="N30">
        <f t="shared" si="10"/>
        <v>6.1595864270357449E-7</v>
      </c>
      <c r="O30" s="1"/>
      <c r="P30" s="1"/>
      <c r="Q30">
        <f t="shared" si="11"/>
        <v>1.0755714588937681E-6</v>
      </c>
      <c r="R30">
        <f>Q30/Sheet1!$G$12</f>
        <v>4.3022858355750728E-24</v>
      </c>
    </row>
    <row r="31" spans="1:21" x14ac:dyDescent="0.3">
      <c r="A31">
        <f t="shared" si="12"/>
        <v>794.32823472428311</v>
      </c>
      <c r="B31">
        <f t="shared" si="6"/>
        <v>1.0000008527463917</v>
      </c>
      <c r="C31">
        <f t="shared" si="7"/>
        <v>1.3059443334102923E-3</v>
      </c>
      <c r="D31">
        <f t="shared" si="8"/>
        <v>1.3059454470496104E-3</v>
      </c>
      <c r="E31">
        <f t="shared" si="0"/>
        <v>1.3059454470496104E-5</v>
      </c>
      <c r="F31">
        <f t="shared" si="1"/>
        <v>1.3059443334102924E-5</v>
      </c>
      <c r="G31">
        <f t="shared" si="2"/>
        <v>2.5502727336609589E-18</v>
      </c>
      <c r="H31">
        <f t="shared" si="3"/>
        <v>2.5502674211876502E-18</v>
      </c>
      <c r="I31">
        <f t="shared" si="4"/>
        <v>9.0463953987771637E-6</v>
      </c>
      <c r="J31">
        <f t="shared" si="5"/>
        <v>9.046414243363303E-6</v>
      </c>
      <c r="M31">
        <f t="shared" si="9"/>
        <v>5.4897332215766148E-7</v>
      </c>
      <c r="N31">
        <f t="shared" si="10"/>
        <v>5.4897379029268107E-7</v>
      </c>
      <c r="O31" s="1"/>
      <c r="P31" s="1"/>
      <c r="Q31">
        <f t="shared" si="11"/>
        <v>2.1460455055522673E-6</v>
      </c>
      <c r="R31">
        <f>Q31/Sheet1!$G$12</f>
        <v>8.5841820222090692E-24</v>
      </c>
    </row>
    <row r="32" spans="1:21" x14ac:dyDescent="0.3">
      <c r="A32">
        <f t="shared" si="12"/>
        <v>1000.000000000002</v>
      </c>
      <c r="B32">
        <f t="shared" si="6"/>
        <v>1.0000010735441023</v>
      </c>
      <c r="C32">
        <f t="shared" si="7"/>
        <v>1.4652933996285858E-3</v>
      </c>
      <c r="D32">
        <f t="shared" si="8"/>
        <v>1.4652949726856731E-3</v>
      </c>
      <c r="E32">
        <f t="shared" si="0"/>
        <v>1.4652949726856732E-5</v>
      </c>
      <c r="F32">
        <f t="shared" si="1"/>
        <v>1.4652933996285858E-5</v>
      </c>
      <c r="G32">
        <f t="shared" si="2"/>
        <v>3.2106025409973039E-18</v>
      </c>
      <c r="H32">
        <f t="shared" si="3"/>
        <v>3.2105959004056676E-18</v>
      </c>
      <c r="I32">
        <f t="shared" si="4"/>
        <v>7.1858086539266615E-6</v>
      </c>
      <c r="J32">
        <f t="shared" si="5"/>
        <v>7.1858235165946299E-6</v>
      </c>
      <c r="M32">
        <f t="shared" si="9"/>
        <v>4.8927296140890302E-7</v>
      </c>
      <c r="N32">
        <f t="shared" si="10"/>
        <v>4.8927348666500512E-7</v>
      </c>
      <c r="O32" s="1"/>
      <c r="P32" s="1"/>
      <c r="Q32">
        <f t="shared" si="11"/>
        <v>4.2819213443779689E-6</v>
      </c>
      <c r="R32">
        <f>Q32/Sheet1!$G$12</f>
        <v>1.7127685377511877E-23</v>
      </c>
    </row>
    <row r="33" spans="1:18" x14ac:dyDescent="0.3">
      <c r="A33">
        <f t="shared" si="12"/>
        <v>1258.9254117941698</v>
      </c>
      <c r="B33">
        <f t="shared" si="6"/>
        <v>1.000001351511951</v>
      </c>
      <c r="C33">
        <f t="shared" si="7"/>
        <v>1.6440858925862109E-3</v>
      </c>
      <c r="D33">
        <f t="shared" si="8"/>
        <v>1.6440881145879432E-3</v>
      </c>
      <c r="E33">
        <f t="shared" si="0"/>
        <v>1.6440881145879431E-5</v>
      </c>
      <c r="F33">
        <f t="shared" si="1"/>
        <v>1.6440858925862108E-5</v>
      </c>
      <c r="G33">
        <f t="shared" si="2"/>
        <v>4.0419103174221674E-18</v>
      </c>
      <c r="H33">
        <f t="shared" si="3"/>
        <v>4.04189969247555E-18</v>
      </c>
      <c r="I33">
        <f t="shared" si="4"/>
        <v>5.70788902068746E-6</v>
      </c>
      <c r="J33">
        <f t="shared" si="5"/>
        <v>5.7079040250222428E-6</v>
      </c>
      <c r="M33">
        <f t="shared" si="9"/>
        <v>4.3606495555938043E-7</v>
      </c>
      <c r="N33">
        <f t="shared" si="10"/>
        <v>4.360655449063793E-7</v>
      </c>
      <c r="O33" s="1"/>
      <c r="P33" s="1"/>
      <c r="Q33">
        <f t="shared" si="11"/>
        <v>8.543559061472986E-6</v>
      </c>
      <c r="R33">
        <f>Q33/Sheet1!$G$12</f>
        <v>3.4174236245891947E-23</v>
      </c>
    </row>
    <row r="34" spans="1:18" x14ac:dyDescent="0.3">
      <c r="A34">
        <f t="shared" si="12"/>
        <v>1584.8931924611168</v>
      </c>
      <c r="B34">
        <f t="shared" si="6"/>
        <v>1.0000017014527396</v>
      </c>
      <c r="C34">
        <f t="shared" si="7"/>
        <v>1.8446942279027466E-3</v>
      </c>
      <c r="D34">
        <f t="shared" si="8"/>
        <v>1.8446973665627944E-3</v>
      </c>
      <c r="E34">
        <f t="shared" ref="E34:E65" si="13">D34*$T$13</f>
        <v>1.8446973665627944E-5</v>
      </c>
      <c r="F34">
        <f t="shared" ref="F34:F65" si="14">C34*$T$12</f>
        <v>1.8446942279027465E-5</v>
      </c>
      <c r="G34">
        <f t="shared" ref="G34:G65" si="15">$T$8*$T$1^2*(SQRT((SQRT(5)*E34)^2+1)-1)</f>
        <v>5.0884649030177227E-18</v>
      </c>
      <c r="H34">
        <f t="shared" ref="H34:H65" si="16">$T$8*$T$1^2*(SQRT((SQRT(5)*F34)^2+1)-1)</f>
        <v>5.0884476374794689E-18</v>
      </c>
      <c r="I34">
        <f t="shared" ref="I34:I65" si="17">1/(4*PI()*$T$6)*$T$15*$T$9^2/G34</f>
        <v>4.5339362584057905E-6</v>
      </c>
      <c r="J34">
        <f t="shared" ref="J34:J65" si="18">1/(4*PI()*$T$6)*$T$15*$T$9^2/H34</f>
        <v>4.5339516424394854E-6</v>
      </c>
      <c r="M34">
        <f t="shared" si="9"/>
        <v>3.8864326670522863E-7</v>
      </c>
      <c r="N34">
        <f t="shared" si="10"/>
        <v>3.8864392796337951E-7</v>
      </c>
      <c r="O34" s="1"/>
      <c r="P34" s="1"/>
      <c r="Q34">
        <f t="shared" si="11"/>
        <v>1.7046641387969478E-5</v>
      </c>
      <c r="R34">
        <f>Q34/Sheet1!$G$12</f>
        <v>6.8186565551877916E-23</v>
      </c>
    </row>
    <row r="35" spans="1:18" x14ac:dyDescent="0.3">
      <c r="A35">
        <f t="shared" si="12"/>
        <v>1995.2623149688839</v>
      </c>
      <c r="B35">
        <f t="shared" si="6"/>
        <v>1.0000021420020908</v>
      </c>
      <c r="C35">
        <f t="shared" si="7"/>
        <v>2.0697802823187537E-3</v>
      </c>
      <c r="D35">
        <f t="shared" si="8"/>
        <v>2.069784715792446E-3</v>
      </c>
      <c r="E35">
        <f t="shared" si="13"/>
        <v>2.069784715792446E-5</v>
      </c>
      <c r="F35">
        <f t="shared" si="14"/>
        <v>2.0697802823187536E-5</v>
      </c>
      <c r="G35">
        <f t="shared" si="15"/>
        <v>6.4059994552665144E-18</v>
      </c>
      <c r="H35">
        <f t="shared" si="16"/>
        <v>6.405971564781644E-18</v>
      </c>
      <c r="I35">
        <f t="shared" si="17"/>
        <v>3.601432638969452E-6</v>
      </c>
      <c r="J35">
        <f t="shared" si="18"/>
        <v>3.6014483189801286E-6</v>
      </c>
      <c r="M35">
        <f t="shared" si="9"/>
        <v>3.4637863791018025E-7</v>
      </c>
      <c r="N35">
        <f t="shared" si="10"/>
        <v>3.4637937985394689E-7</v>
      </c>
      <c r="O35" s="1"/>
      <c r="P35" s="1"/>
      <c r="Q35">
        <f t="shared" si="11"/>
        <v>3.401251527013461E-5</v>
      </c>
      <c r="R35">
        <f>Q35/Sheet1!$G$12</f>
        <v>1.3605006108053844E-22</v>
      </c>
    </row>
    <row r="36" spans="1:18" x14ac:dyDescent="0.3">
      <c r="A36">
        <f t="shared" si="12"/>
        <v>2511.8864315095857</v>
      </c>
      <c r="B36">
        <f t="shared" si="6"/>
        <v>1.0000026966208642</v>
      </c>
      <c r="C36">
        <f t="shared" si="7"/>
        <v>2.322330707093184E-3</v>
      </c>
      <c r="D36">
        <f t="shared" si="8"/>
        <v>2.3223369695386221E-3</v>
      </c>
      <c r="E36">
        <f t="shared" si="13"/>
        <v>2.322336969538622E-5</v>
      </c>
      <c r="F36">
        <f t="shared" si="14"/>
        <v>2.3223307070931841E-5</v>
      </c>
      <c r="G36">
        <f t="shared" si="15"/>
        <v>8.0646771372761006E-18</v>
      </c>
      <c r="H36">
        <f t="shared" si="16"/>
        <v>8.0646346374896292E-18</v>
      </c>
      <c r="I36">
        <f t="shared" si="17"/>
        <v>2.860719050584295E-6</v>
      </c>
      <c r="J36">
        <f t="shared" si="18"/>
        <v>2.8607341262764088E-6</v>
      </c>
      <c r="M36">
        <f t="shared" si="9"/>
        <v>3.0871024318487643E-7</v>
      </c>
      <c r="N36">
        <f t="shared" si="10"/>
        <v>3.0871107565935914E-7</v>
      </c>
      <c r="O36" s="1"/>
      <c r="P36" s="1"/>
      <c r="Q36">
        <f t="shared" si="11"/>
        <v>6.7863869065936535E-5</v>
      </c>
      <c r="R36">
        <f>Q36/Sheet1!$G$12</f>
        <v>2.7145547626374612E-22</v>
      </c>
    </row>
    <row r="37" spans="1:18" x14ac:dyDescent="0.3">
      <c r="A37">
        <f t="shared" si="12"/>
        <v>3162.2776601683863</v>
      </c>
      <c r="B37">
        <f t="shared" si="6"/>
        <v>1.0000033948445319</v>
      </c>
      <c r="C37">
        <f t="shared" si="7"/>
        <v>2.6056965458763821E-3</v>
      </c>
      <c r="D37">
        <f t="shared" si="8"/>
        <v>2.6057053918110526E-3</v>
      </c>
      <c r="E37">
        <f t="shared" si="13"/>
        <v>2.6057053918110527E-5</v>
      </c>
      <c r="F37">
        <f t="shared" si="14"/>
        <v>2.6056965458763821E-5</v>
      </c>
      <c r="G37">
        <f t="shared" si="15"/>
        <v>1.0152831098988433E-17</v>
      </c>
      <c r="H37">
        <f t="shared" si="16"/>
        <v>1.0152762036835418E-17</v>
      </c>
      <c r="I37">
        <f t="shared" si="17"/>
        <v>2.2723489929538951E-6</v>
      </c>
      <c r="J37">
        <f t="shared" si="18"/>
        <v>2.2723644501578844E-6</v>
      </c>
      <c r="M37">
        <f t="shared" si="9"/>
        <v>2.7513824581880573E-7</v>
      </c>
      <c r="N37">
        <f t="shared" si="10"/>
        <v>2.7513917987037511E-7</v>
      </c>
      <c r="O37" s="1"/>
      <c r="P37" s="1"/>
      <c r="Q37">
        <f t="shared" si="11"/>
        <v>1.3540617756020054E-4</v>
      </c>
      <c r="R37">
        <f>Q37/Sheet1!$G$12</f>
        <v>5.4162471024080216E-22</v>
      </c>
    </row>
    <row r="38" spans="1:18" x14ac:dyDescent="0.3">
      <c r="A38">
        <f t="shared" si="12"/>
        <v>3981.0717055349814</v>
      </c>
      <c r="B38">
        <f t="shared" si="6"/>
        <v>1.0000042738560504</v>
      </c>
      <c r="C38">
        <f t="shared" si="7"/>
        <v>2.9236376833518224E-3</v>
      </c>
      <c r="D38">
        <f t="shared" si="8"/>
        <v>2.9236501785584244E-3</v>
      </c>
      <c r="E38">
        <f t="shared" si="13"/>
        <v>2.9236501785584244E-5</v>
      </c>
      <c r="F38">
        <f t="shared" si="14"/>
        <v>2.9236376833518223E-5</v>
      </c>
      <c r="G38">
        <f t="shared" si="15"/>
        <v>1.2781663359821494E-17</v>
      </c>
      <c r="H38">
        <f t="shared" si="16"/>
        <v>1.2781553126000338E-17</v>
      </c>
      <c r="I38">
        <f t="shared" si="17"/>
        <v>1.8049900763259936E-6</v>
      </c>
      <c r="J38">
        <f t="shared" si="18"/>
        <v>1.8050056433663448E-6</v>
      </c>
      <c r="M38">
        <f t="shared" si="9"/>
        <v>2.4521716581598554E-7</v>
      </c>
      <c r="N38">
        <f t="shared" si="10"/>
        <v>2.4521821383885336E-7</v>
      </c>
      <c r="O38" s="1"/>
      <c r="P38" s="1"/>
      <c r="Q38">
        <f t="shared" si="11"/>
        <v>2.7017074972678307E-4</v>
      </c>
      <c r="R38">
        <f>Q38/Sheet1!$G$12</f>
        <v>1.0806829989071322E-21</v>
      </c>
    </row>
    <row r="39" spans="1:18" x14ac:dyDescent="0.3">
      <c r="A39">
        <f t="shared" si="12"/>
        <v>5011.8723362727342</v>
      </c>
      <c r="B39">
        <f t="shared" si="6"/>
        <v>1.0000053804659883</v>
      </c>
      <c r="C39">
        <f t="shared" si="7"/>
        <v>3.2803727119149707E-3</v>
      </c>
      <c r="D39">
        <f t="shared" si="8"/>
        <v>3.280390361848776E-3</v>
      </c>
      <c r="E39">
        <f t="shared" si="13"/>
        <v>3.2803903618487758E-5</v>
      </c>
      <c r="F39">
        <f t="shared" si="14"/>
        <v>3.2803727119149705E-5</v>
      </c>
      <c r="G39">
        <f t="shared" si="15"/>
        <v>1.6091169544526922E-17</v>
      </c>
      <c r="H39">
        <f t="shared" si="16"/>
        <v>1.6090995561026061E-17</v>
      </c>
      <c r="I39">
        <f t="shared" si="17"/>
        <v>1.4337538026416733E-6</v>
      </c>
      <c r="J39">
        <f t="shared" si="18"/>
        <v>1.4337693050700351E-6</v>
      </c>
      <c r="M39">
        <f t="shared" si="9"/>
        <v>2.185499686139326E-7</v>
      </c>
      <c r="N39">
        <f t="shared" si="10"/>
        <v>2.1855114451460547E-7</v>
      </c>
      <c r="O39" s="1"/>
      <c r="P39" s="1"/>
      <c r="Q39">
        <f t="shared" si="11"/>
        <v>5.3906121403090484E-4</v>
      </c>
      <c r="R39">
        <f>Q39/Sheet1!$G$12</f>
        <v>2.1562448561236195E-21</v>
      </c>
    </row>
    <row r="40" spans="1:18" x14ac:dyDescent="0.3">
      <c r="A40">
        <f t="shared" si="12"/>
        <v>6309.5734448019475</v>
      </c>
      <c r="B40">
        <f t="shared" si="6"/>
        <v>1.0000067736053599</v>
      </c>
      <c r="C40">
        <f t="shared" si="7"/>
        <v>3.6806348740390351E-3</v>
      </c>
      <c r="D40">
        <f t="shared" si="8"/>
        <v>3.6806598052071459E-3</v>
      </c>
      <c r="E40">
        <f t="shared" si="13"/>
        <v>3.6806598052071461E-5</v>
      </c>
      <c r="F40">
        <f t="shared" si="14"/>
        <v>3.6806348740390352E-5</v>
      </c>
      <c r="G40">
        <f t="shared" si="15"/>
        <v>2.0257596267597234E-17</v>
      </c>
      <c r="H40">
        <f t="shared" si="16"/>
        <v>2.0257321347103505E-17</v>
      </c>
      <c r="I40">
        <f t="shared" si="17"/>
        <v>1.1388703387439854E-6</v>
      </c>
      <c r="J40">
        <f t="shared" si="18"/>
        <v>1.1388857948247995E-6</v>
      </c>
      <c r="M40">
        <f t="shared" si="9"/>
        <v>1.9478279671738053E-7</v>
      </c>
      <c r="N40">
        <f t="shared" si="10"/>
        <v>1.9478411609917642E-7</v>
      </c>
      <c r="O40" s="1"/>
      <c r="P40" s="1"/>
      <c r="Q40">
        <f t="shared" si="11"/>
        <v>1.0755677919842257E-3</v>
      </c>
      <c r="R40">
        <f>Q40/Sheet1!$G$12</f>
        <v>4.3022711679369032E-21</v>
      </c>
    </row>
    <row r="41" spans="1:18" x14ac:dyDescent="0.3">
      <c r="A41">
        <f t="shared" si="12"/>
        <v>7943.2823472428345</v>
      </c>
      <c r="B41">
        <f t="shared" si="6"/>
        <v>1.000008527463917</v>
      </c>
      <c r="C41">
        <f t="shared" si="7"/>
        <v>4.1297348199969188E-3</v>
      </c>
      <c r="D41">
        <f t="shared" si="8"/>
        <v>4.1297700361615829E-3</v>
      </c>
      <c r="E41">
        <f t="shared" si="13"/>
        <v>4.129770036161583E-5</v>
      </c>
      <c r="F41">
        <f t="shared" si="14"/>
        <v>4.1297348199969191E-5</v>
      </c>
      <c r="G41">
        <f t="shared" si="15"/>
        <v>2.5502824289247474E-17</v>
      </c>
      <c r="H41">
        <f t="shared" si="16"/>
        <v>2.550238999455448E-17</v>
      </c>
      <c r="I41">
        <f t="shared" si="17"/>
        <v>9.0463610076098432E-7</v>
      </c>
      <c r="J41">
        <f t="shared" si="18"/>
        <v>9.0465150632327611E-7</v>
      </c>
      <c r="M41">
        <f t="shared" si="9"/>
        <v>1.73600274191017E-7</v>
      </c>
      <c r="N41">
        <f t="shared" si="10"/>
        <v>1.7360175456109112E-7</v>
      </c>
      <c r="O41" s="1"/>
      <c r="P41" s="1"/>
      <c r="Q41">
        <f t="shared" si="11"/>
        <v>2.1460379056247939E-3</v>
      </c>
      <c r="R41">
        <f>Q41/Sheet1!$G$12</f>
        <v>8.5841516224991749E-21</v>
      </c>
    </row>
    <row r="42" spans="1:18" x14ac:dyDescent="0.3">
      <c r="A42">
        <f t="shared" si="12"/>
        <v>10000.000000000025</v>
      </c>
      <c r="B42">
        <f t="shared" si="6"/>
        <v>1.0000107354410233</v>
      </c>
      <c r="C42">
        <f t="shared" si="7"/>
        <v>4.633631006273997E-3</v>
      </c>
      <c r="D42">
        <f t="shared" si="8"/>
        <v>4.6336807503463886E-3</v>
      </c>
      <c r="E42">
        <f t="shared" si="13"/>
        <v>4.6336807503463887E-5</v>
      </c>
      <c r="F42">
        <f t="shared" si="14"/>
        <v>4.6336310062739974E-5</v>
      </c>
      <c r="G42">
        <f t="shared" si="15"/>
        <v>3.2106190096645613E-17</v>
      </c>
      <c r="H42">
        <f t="shared" si="16"/>
        <v>3.2105500803233793E-17</v>
      </c>
      <c r="I42">
        <f t="shared" si="17"/>
        <v>7.1857717947754077E-7</v>
      </c>
      <c r="J42">
        <f t="shared" si="18"/>
        <v>7.18592607067932E-7</v>
      </c>
      <c r="M42">
        <f t="shared" si="9"/>
        <v>1.5472132182820391E-7</v>
      </c>
      <c r="N42">
        <f t="shared" si="10"/>
        <v>1.5472298282982943E-7</v>
      </c>
      <c r="O42" s="1"/>
      <c r="P42" s="1"/>
      <c r="Q42">
        <f t="shared" si="11"/>
        <v>4.2819041622544152E-3</v>
      </c>
      <c r="R42">
        <f>Q42/Sheet1!$G$12</f>
        <v>1.7127616649017662E-20</v>
      </c>
    </row>
    <row r="43" spans="1:18" x14ac:dyDescent="0.3">
      <c r="A43">
        <f t="shared" si="12"/>
        <v>12589.254117941706</v>
      </c>
      <c r="B43">
        <f t="shared" si="6"/>
        <v>1.0000135151195111</v>
      </c>
      <c r="C43">
        <f t="shared" si="7"/>
        <v>5.1990086609693788E-3</v>
      </c>
      <c r="D43">
        <f t="shared" si="8"/>
        <v>5.1990789261927711E-3</v>
      </c>
      <c r="E43">
        <f t="shared" si="13"/>
        <v>5.1990789261927714E-5</v>
      </c>
      <c r="F43">
        <f t="shared" si="14"/>
        <v>5.1990086609693791E-5</v>
      </c>
      <c r="G43">
        <f t="shared" si="15"/>
        <v>4.0419354188585516E-17</v>
      </c>
      <c r="H43">
        <f t="shared" si="16"/>
        <v>4.0418261147202233E-17</v>
      </c>
      <c r="I43">
        <f t="shared" si="17"/>
        <v>5.7078535732598564E-7</v>
      </c>
      <c r="J43">
        <f t="shared" si="18"/>
        <v>5.7080079322052484E-7</v>
      </c>
      <c r="M43">
        <f t="shared" si="9"/>
        <v>1.3789542740188719E-7</v>
      </c>
      <c r="N43">
        <f t="shared" si="10"/>
        <v>1.3789729107506856E-7</v>
      </c>
      <c r="O43" s="1"/>
      <c r="P43" s="1"/>
      <c r="Q43">
        <f t="shared" si="11"/>
        <v>8.5435096509709121E-3</v>
      </c>
      <c r="R43">
        <f>Q43/Sheet1!$G$12</f>
        <v>3.417403860388365E-20</v>
      </c>
    </row>
    <row r="44" spans="1:18" x14ac:dyDescent="0.3">
      <c r="A44">
        <f t="shared" si="12"/>
        <v>15848.931924611177</v>
      </c>
      <c r="B44">
        <f t="shared" si="6"/>
        <v>1.0000170145273959</v>
      </c>
      <c r="C44">
        <f t="shared" si="7"/>
        <v>5.8333683519162464E-3</v>
      </c>
      <c r="D44">
        <f t="shared" si="8"/>
        <v>5.8334676039218806E-3</v>
      </c>
      <c r="E44">
        <f t="shared" si="13"/>
        <v>5.8334676039218808E-5</v>
      </c>
      <c r="F44">
        <f t="shared" si="14"/>
        <v>5.8333683519162465E-5</v>
      </c>
      <c r="G44">
        <f t="shared" si="15"/>
        <v>5.0885040825083751E-17</v>
      </c>
      <c r="H44">
        <f t="shared" si="16"/>
        <v>5.0883310286903407E-17</v>
      </c>
      <c r="I44">
        <f t="shared" si="17"/>
        <v>4.5339013488704193E-7</v>
      </c>
      <c r="J44">
        <f t="shared" si="18"/>
        <v>4.534055546569938E-7</v>
      </c>
      <c r="M44">
        <f t="shared" si="9"/>
        <v>1.2289932151873107E-7</v>
      </c>
      <c r="N44">
        <f t="shared" si="10"/>
        <v>1.2290141259260398E-7</v>
      </c>
      <c r="O44" s="1"/>
      <c r="P44" s="1"/>
      <c r="Q44">
        <f t="shared" si="11"/>
        <v>1.7046513242648113E-2</v>
      </c>
      <c r="R44">
        <f>Q44/Sheet1!$G$12</f>
        <v>6.8186052970592456E-20</v>
      </c>
    </row>
    <row r="45" spans="1:18" x14ac:dyDescent="0.3">
      <c r="A45">
        <f t="shared" si="12"/>
        <v>19952.62314968885</v>
      </c>
      <c r="B45">
        <f t="shared" si="6"/>
        <v>1.0000214200209083</v>
      </c>
      <c r="C45">
        <f t="shared" si="7"/>
        <v>6.5451253161417132E-3</v>
      </c>
      <c r="D45">
        <f t="shared" si="8"/>
        <v>6.5452655128628327E-3</v>
      </c>
      <c r="E45">
        <f t="shared" si="13"/>
        <v>6.5452655128628331E-5</v>
      </c>
      <c r="F45">
        <f t="shared" si="14"/>
        <v>6.545125316141713E-5</v>
      </c>
      <c r="G45">
        <f t="shared" si="15"/>
        <v>6.4060612127687297E-17</v>
      </c>
      <c r="H45">
        <f t="shared" si="16"/>
        <v>6.4057868235223308E-17</v>
      </c>
      <c r="I45">
        <f t="shared" si="17"/>
        <v>3.6013979194316905E-7</v>
      </c>
      <c r="J45">
        <f t="shared" si="18"/>
        <v>3.6015521838317275E-7</v>
      </c>
      <c r="M45">
        <f t="shared" si="9"/>
        <v>1.0953401496311788E-7</v>
      </c>
      <c r="N45">
        <f t="shared" si="10"/>
        <v>1.0953636118400857E-7</v>
      </c>
      <c r="O45" s="1"/>
      <c r="P45" s="1"/>
      <c r="Q45">
        <f t="shared" si="11"/>
        <v>3.4012190170639174E-2</v>
      </c>
      <c r="R45">
        <f>Q45/Sheet1!$G$12</f>
        <v>1.360487606825567E-19</v>
      </c>
    </row>
    <row r="46" spans="1:18" x14ac:dyDescent="0.3">
      <c r="A46">
        <f t="shared" si="12"/>
        <v>25118.864315095871</v>
      </c>
      <c r="B46">
        <f t="shared" si="6"/>
        <v>1.0000269662086425</v>
      </c>
      <c r="C46">
        <f t="shared" si="7"/>
        <v>7.343720843966622E-3</v>
      </c>
      <c r="D46">
        <f t="shared" si="8"/>
        <v>7.3439188762751129E-3</v>
      </c>
      <c r="E46">
        <f t="shared" si="13"/>
        <v>7.343918876275113E-5</v>
      </c>
      <c r="F46">
        <f t="shared" si="14"/>
        <v>7.3437208439666225E-5</v>
      </c>
      <c r="G46">
        <f t="shared" si="15"/>
        <v>8.064775683655978E-17</v>
      </c>
      <c r="H46">
        <f t="shared" si="16"/>
        <v>8.0643407249038206E-17</v>
      </c>
      <c r="I46">
        <f t="shared" si="17"/>
        <v>2.8606840944345718E-7</v>
      </c>
      <c r="J46">
        <f t="shared" si="18"/>
        <v>2.8608383884589038E-7</v>
      </c>
      <c r="M46">
        <f t="shared" si="9"/>
        <v>9.7622158237555105E-8</v>
      </c>
      <c r="N46">
        <f t="shared" si="10"/>
        <v>9.7624790737042273E-8</v>
      </c>
      <c r="O46" s="1"/>
      <c r="P46" s="1"/>
      <c r="Q46">
        <f t="shared" si="11"/>
        <v>6.7863054268425566E-2</v>
      </c>
      <c r="R46">
        <f>Q46/Sheet1!$G$12</f>
        <v>2.7145221707370224E-19</v>
      </c>
    </row>
    <row r="47" spans="1:18" x14ac:dyDescent="0.3">
      <c r="A47">
        <f t="shared" si="12"/>
        <v>31622.776601683883</v>
      </c>
      <c r="B47">
        <f t="shared" si="6"/>
        <v>1.0000339484453198</v>
      </c>
      <c r="C47">
        <f t="shared" si="7"/>
        <v>8.239747162702633E-3</v>
      </c>
      <c r="D47">
        <f t="shared" si="8"/>
        <v>8.2400268893086347E-3</v>
      </c>
      <c r="E47">
        <f t="shared" si="13"/>
        <v>8.2400268893086342E-5</v>
      </c>
      <c r="F47">
        <f t="shared" si="14"/>
        <v>8.2397471627026337E-5</v>
      </c>
      <c r="G47">
        <f t="shared" si="15"/>
        <v>1.0152986488832716E-16</v>
      </c>
      <c r="H47">
        <f t="shared" si="16"/>
        <v>1.0152297062609067E-16</v>
      </c>
      <c r="I47">
        <f t="shared" si="17"/>
        <v>2.272314215013773E-7</v>
      </c>
      <c r="J47">
        <f t="shared" si="18"/>
        <v>2.2724685242305483E-7</v>
      </c>
      <c r="M47">
        <f t="shared" si="9"/>
        <v>8.7005688240375362E-8</v>
      </c>
      <c r="N47">
        <f t="shared" si="10"/>
        <v>8.7008641948225078E-8</v>
      </c>
      <c r="O47" s="1"/>
      <c r="P47" s="1"/>
      <c r="Q47">
        <f t="shared" si="11"/>
        <v>0.13540412089972242</v>
      </c>
      <c r="R47">
        <f>Q47/Sheet1!$G$12</f>
        <v>5.416164835988897E-19</v>
      </c>
    </row>
    <row r="48" spans="1:18" x14ac:dyDescent="0.3">
      <c r="A48">
        <f t="shared" si="12"/>
        <v>39810.717055349844</v>
      </c>
      <c r="B48">
        <f t="shared" si="6"/>
        <v>1.0000427385605042</v>
      </c>
      <c r="C48">
        <f t="shared" si="7"/>
        <v>9.2450874288470281E-3</v>
      </c>
      <c r="D48">
        <f t="shared" si="8"/>
        <v>9.2454825505754717E-3</v>
      </c>
      <c r="E48">
        <f t="shared" si="13"/>
        <v>9.2454825505754716E-5</v>
      </c>
      <c r="F48">
        <f t="shared" si="14"/>
        <v>9.2450874288470286E-5</v>
      </c>
      <c r="G48">
        <f t="shared" si="15"/>
        <v>1.2781908796088362E-16</v>
      </c>
      <c r="H48">
        <f t="shared" si="16"/>
        <v>1.2780816285952408E-16</v>
      </c>
      <c r="I48">
        <f t="shared" si="17"/>
        <v>1.804955417181328E-7</v>
      </c>
      <c r="J48">
        <f t="shared" si="18"/>
        <v>1.8051097056120585E-7</v>
      </c>
      <c r="M48">
        <f t="shared" si="9"/>
        <v>7.7543730865499585E-8</v>
      </c>
      <c r="N48">
        <f t="shared" si="10"/>
        <v>7.7547044972932881E-8</v>
      </c>
      <c r="O48" s="1"/>
      <c r="P48" s="1"/>
      <c r="Q48">
        <f t="shared" si="11"/>
        <v>0.27016554998752723</v>
      </c>
      <c r="R48">
        <f>Q48/Sheet1!$G$12</f>
        <v>1.0806621999501089E-18</v>
      </c>
    </row>
    <row r="49" spans="1:18" x14ac:dyDescent="0.3">
      <c r="A49">
        <f t="shared" si="12"/>
        <v>50118.723362727382</v>
      </c>
      <c r="B49">
        <f t="shared" si="6"/>
        <v>1.0000538046598821</v>
      </c>
      <c r="C49">
        <f t="shared" si="7"/>
        <v>1.0373072619192064E-2</v>
      </c>
      <c r="D49">
        <f t="shared" si="8"/>
        <v>1.0373630738836273E-2</v>
      </c>
      <c r="E49">
        <f t="shared" si="13"/>
        <v>1.0373630738836274E-4</v>
      </c>
      <c r="F49">
        <f t="shared" si="14"/>
        <v>1.0373072619192064E-4</v>
      </c>
      <c r="G49">
        <f t="shared" si="15"/>
        <v>1.6091558816008626E-16</v>
      </c>
      <c r="H49">
        <f t="shared" si="16"/>
        <v>1.6089827348145457E-16</v>
      </c>
      <c r="I49">
        <f t="shared" si="17"/>
        <v>1.4337191186515431E-7</v>
      </c>
      <c r="J49">
        <f t="shared" si="18"/>
        <v>1.4338734048676128E-7</v>
      </c>
      <c r="M49">
        <f t="shared" si="9"/>
        <v>6.9110731688134377E-8</v>
      </c>
      <c r="N49">
        <f t="shared" si="10"/>
        <v>6.9114450167547085E-8</v>
      </c>
      <c r="O49" s="1"/>
      <c r="P49" s="1"/>
      <c r="Q49">
        <f t="shared" si="11"/>
        <v>0.53904815791710514</v>
      </c>
      <c r="R49">
        <f>Q49/Sheet1!$G$12</f>
        <v>2.1561926316684204E-18</v>
      </c>
    </row>
    <row r="50" spans="1:18" x14ac:dyDescent="0.3">
      <c r="A50">
        <f t="shared" si="12"/>
        <v>63095.734448019524</v>
      </c>
      <c r="B50">
        <f t="shared" si="6"/>
        <v>1.0000677360535986</v>
      </c>
      <c r="C50">
        <f t="shared" si="7"/>
        <v>1.1638657307492885E-2</v>
      </c>
      <c r="D50">
        <f t="shared" si="8"/>
        <v>1.1639445664208081E-2</v>
      </c>
      <c r="E50">
        <f t="shared" si="13"/>
        <v>1.1639445664208081E-4</v>
      </c>
      <c r="F50">
        <f t="shared" si="14"/>
        <v>1.1638657307492885E-4</v>
      </c>
      <c r="G50">
        <f t="shared" si="15"/>
        <v>2.0258213311372051E-16</v>
      </c>
      <c r="H50">
        <f t="shared" si="16"/>
        <v>2.0255469153284393E-16</v>
      </c>
      <c r="I50">
        <f t="shared" si="17"/>
        <v>1.1388356499566751E-7</v>
      </c>
      <c r="J50">
        <f t="shared" si="18"/>
        <v>1.1389899364378073E-7</v>
      </c>
      <c r="M50">
        <f t="shared" si="9"/>
        <v>6.15947899330028E-8</v>
      </c>
      <c r="N50">
        <f t="shared" si="10"/>
        <v>6.1598962120995085E-8</v>
      </c>
      <c r="O50" s="1"/>
      <c r="P50" s="1"/>
      <c r="Q50">
        <f t="shared" si="11"/>
        <v>1.0755349675872383</v>
      </c>
      <c r="R50">
        <f>Q50/Sheet1!$G$12</f>
        <v>4.3021398703489531E-18</v>
      </c>
    </row>
    <row r="51" spans="1:18" x14ac:dyDescent="0.3">
      <c r="A51">
        <f t="shared" si="12"/>
        <v>79432.823472428412</v>
      </c>
      <c r="B51">
        <f t="shared" si="6"/>
        <v>1.0000852746391697</v>
      </c>
      <c r="C51">
        <f t="shared" si="7"/>
        <v>1.3058616524248282E-2</v>
      </c>
      <c r="D51">
        <f t="shared" si="8"/>
        <v>1.3059730093060443E-2</v>
      </c>
      <c r="E51">
        <f t="shared" si="13"/>
        <v>1.3059730093060445E-4</v>
      </c>
      <c r="F51">
        <f t="shared" si="14"/>
        <v>1.3058616524248284E-4</v>
      </c>
      <c r="G51">
        <f t="shared" si="15"/>
        <v>2.5503803112454618E-16</v>
      </c>
      <c r="H51">
        <f t="shared" si="16"/>
        <v>2.5499453923368543E-16</v>
      </c>
      <c r="I51">
        <f t="shared" si="17"/>
        <v>9.0460138127991167E-8</v>
      </c>
      <c r="J51">
        <f t="shared" si="18"/>
        <v>9.047556701704319E-8</v>
      </c>
      <c r="M51">
        <f t="shared" si="9"/>
        <v>5.4896173620345493E-8</v>
      </c>
      <c r="N51">
        <f t="shared" si="10"/>
        <v>5.4900854871742767E-8</v>
      </c>
      <c r="O51" s="1"/>
      <c r="P51" s="1"/>
      <c r="Q51">
        <f t="shared" si="11"/>
        <v>2.1459555521179214</v>
      </c>
      <c r="R51">
        <f>Q51/Sheet1!$G$12</f>
        <v>8.5838222084716865E-18</v>
      </c>
    </row>
    <row r="52" spans="1:18" x14ac:dyDescent="0.3">
      <c r="A52">
        <f t="shared" si="12"/>
        <v>100000.00000000033</v>
      </c>
      <c r="B52">
        <f t="shared" si="6"/>
        <v>1.0001073544102324</v>
      </c>
      <c r="C52">
        <f t="shared" si="7"/>
        <v>1.4651766122379936E-2</v>
      </c>
      <c r="D52">
        <f t="shared" si="8"/>
        <v>1.4653339054090867E-2</v>
      </c>
      <c r="E52">
        <f t="shared" si="13"/>
        <v>1.4653339054090868E-4</v>
      </c>
      <c r="F52">
        <f t="shared" si="14"/>
        <v>1.4651766122379935E-4</v>
      </c>
      <c r="G52">
        <f t="shared" si="15"/>
        <v>3.2107740143545282E-16</v>
      </c>
      <c r="H52">
        <f t="shared" si="16"/>
        <v>3.2100847342238956E-16</v>
      </c>
      <c r="I52">
        <f t="shared" si="17"/>
        <v>7.1854248914043685E-8</v>
      </c>
      <c r="J52">
        <f t="shared" si="18"/>
        <v>7.1869677698695377E-8</v>
      </c>
      <c r="M52">
        <f t="shared" si="9"/>
        <v>4.892599618264802E-8</v>
      </c>
      <c r="N52">
        <f t="shared" si="10"/>
        <v>4.8931248604113245E-8</v>
      </c>
      <c r="O52" s="1"/>
      <c r="P52" s="1"/>
      <c r="Q52">
        <f t="shared" si="11"/>
        <v>4.2816969311608277</v>
      </c>
      <c r="R52">
        <f>Q52/Sheet1!$G$12</f>
        <v>1.7126787724643309E-17</v>
      </c>
    </row>
    <row r="53" spans="1:18" x14ac:dyDescent="0.3">
      <c r="A53">
        <f t="shared" si="12"/>
        <v>125892.54117941715</v>
      </c>
      <c r="B53">
        <f t="shared" si="6"/>
        <v>1.0001351511951098</v>
      </c>
      <c r="C53">
        <f t="shared" si="7"/>
        <v>1.6439209304458177E-2</v>
      </c>
      <c r="D53">
        <f t="shared" si="8"/>
        <v>1.6441431083242333E-2</v>
      </c>
      <c r="E53">
        <f t="shared" si="13"/>
        <v>1.6441431083242332E-4</v>
      </c>
      <c r="F53">
        <f t="shared" si="14"/>
        <v>1.6439209304458177E-4</v>
      </c>
      <c r="G53">
        <f t="shared" si="15"/>
        <v>4.0421811340302666E-16</v>
      </c>
      <c r="H53">
        <f t="shared" si="16"/>
        <v>4.041088743424963E-16</v>
      </c>
      <c r="I53">
        <f t="shared" si="17"/>
        <v>5.7075066055772177E-8</v>
      </c>
      <c r="J53">
        <f t="shared" si="18"/>
        <v>5.7090494637007338E-8</v>
      </c>
      <c r="M53">
        <f t="shared" si="9"/>
        <v>4.360503699426844E-8</v>
      </c>
      <c r="N53">
        <f t="shared" si="10"/>
        <v>4.3610930267131021E-8</v>
      </c>
      <c r="O53" s="1"/>
      <c r="P53" s="1"/>
      <c r="Q53">
        <f t="shared" si="11"/>
        <v>8.5429896011902642</v>
      </c>
      <c r="R53">
        <f>Q53/Sheet1!$G$12</f>
        <v>3.4171958404761059E-17</v>
      </c>
    </row>
    <row r="54" spans="1:18" x14ac:dyDescent="0.3">
      <c r="A54">
        <f t="shared" si="12"/>
        <v>158489.3192461119</v>
      </c>
      <c r="B54">
        <f t="shared" si="6"/>
        <v>1.0001701452739582</v>
      </c>
      <c r="C54">
        <f t="shared" si="7"/>
        <v>1.8444612204430409E-2</v>
      </c>
      <c r="D54">
        <f t="shared" si="8"/>
        <v>1.8447750468026984E-2</v>
      </c>
      <c r="E54">
        <f t="shared" si="13"/>
        <v>1.8447750468026985E-4</v>
      </c>
      <c r="F54">
        <f t="shared" si="14"/>
        <v>1.8444612204430411E-4</v>
      </c>
      <c r="G54">
        <f t="shared" si="15"/>
        <v>5.0888935399266425E-16</v>
      </c>
      <c r="H54">
        <f t="shared" si="16"/>
        <v>5.0871622845624062E-16</v>
      </c>
      <c r="I54">
        <f t="shared" si="17"/>
        <v>4.5335543654839212E-8</v>
      </c>
      <c r="J54">
        <f t="shared" si="18"/>
        <v>4.5350972178395691E-8</v>
      </c>
      <c r="M54">
        <f t="shared" si="9"/>
        <v>3.8862690161928105E-8</v>
      </c>
      <c r="N54">
        <f t="shared" si="10"/>
        <v>3.886930246499246E-8</v>
      </c>
      <c r="O54" s="1"/>
      <c r="P54" s="1"/>
      <c r="Q54">
        <f t="shared" si="11"/>
        <v>17.045206679965577</v>
      </c>
      <c r="R54">
        <f>Q54/Sheet1!$G$12</f>
        <v>6.8180826719862311E-17</v>
      </c>
    </row>
    <row r="55" spans="1:18" x14ac:dyDescent="0.3">
      <c r="A55">
        <f t="shared" si="12"/>
        <v>199526.23149688868</v>
      </c>
      <c r="B55">
        <f t="shared" si="6"/>
        <v>1.0002142002090826</v>
      </c>
      <c r="C55">
        <f t="shared" si="7"/>
        <v>2.0694511646264308E-2</v>
      </c>
      <c r="D55">
        <f t="shared" si="8"/>
        <v>2.06989444149858E-2</v>
      </c>
      <c r="E55">
        <f t="shared" si="13"/>
        <v>2.0698944414985801E-4</v>
      </c>
      <c r="F55">
        <f t="shared" si="14"/>
        <v>2.069451164626431E-4</v>
      </c>
      <c r="G55">
        <f t="shared" si="15"/>
        <v>6.4066784291989282E-16</v>
      </c>
      <c r="H55">
        <f t="shared" si="16"/>
        <v>6.4039346961091359E-16</v>
      </c>
      <c r="I55">
        <f t="shared" si="17"/>
        <v>3.6010509624254788E-8</v>
      </c>
      <c r="J55">
        <f t="shared" si="18"/>
        <v>3.6025938143052206E-8</v>
      </c>
      <c r="M55">
        <f t="shared" si="9"/>
        <v>3.463602762778803E-8</v>
      </c>
      <c r="N55">
        <f t="shared" si="10"/>
        <v>3.4643446672147694E-8</v>
      </c>
      <c r="O55" s="1"/>
      <c r="P55" s="1"/>
      <c r="Q55">
        <f t="shared" si="11"/>
        <v>34.008908597189347</v>
      </c>
      <c r="R55">
        <f>Q55/Sheet1!$G$12</f>
        <v>1.360356343887574E-16</v>
      </c>
    </row>
    <row r="56" spans="1:18" x14ac:dyDescent="0.3">
      <c r="A56">
        <f t="shared" si="12"/>
        <v>251188.64315095893</v>
      </c>
      <c r="B56">
        <f t="shared" si="6"/>
        <v>1.0002696620864255</v>
      </c>
      <c r="C56">
        <f t="shared" si="7"/>
        <v>2.3218658409536446E-2</v>
      </c>
      <c r="D56">
        <f t="shared" si="8"/>
        <v>2.3224919601407164E-2</v>
      </c>
      <c r="E56">
        <f t="shared" si="13"/>
        <v>2.3224919601407164E-4</v>
      </c>
      <c r="F56">
        <f t="shared" si="14"/>
        <v>2.3218658409536447E-4</v>
      </c>
      <c r="G56">
        <f t="shared" si="15"/>
        <v>8.0657538162415932E-16</v>
      </c>
      <c r="H56">
        <f t="shared" si="16"/>
        <v>8.0614055169947965E-16</v>
      </c>
      <c r="I56">
        <f t="shared" si="17"/>
        <v>2.8603371797637715E-8</v>
      </c>
      <c r="J56">
        <f t="shared" si="18"/>
        <v>2.8618800375170667E-8</v>
      </c>
      <c r="M56">
        <f t="shared" si="9"/>
        <v>3.0868964152627646E-8</v>
      </c>
      <c r="N56">
        <f t="shared" si="10"/>
        <v>3.0877288341906839E-8</v>
      </c>
      <c r="O56" s="1"/>
      <c r="P56" s="1"/>
      <c r="Q56">
        <f t="shared" si="11"/>
        <v>53.998694828033685</v>
      </c>
      <c r="R56">
        <f>Q56/Sheet1!$G$12</f>
        <v>2.1599477931213475E-16</v>
      </c>
    </row>
    <row r="57" spans="1:18" x14ac:dyDescent="0.3">
      <c r="A57">
        <f t="shared" si="12"/>
        <v>316227.76601683913</v>
      </c>
      <c r="B57">
        <f t="shared" si="6"/>
        <v>1.0003394844531985</v>
      </c>
      <c r="C57">
        <f t="shared" si="7"/>
        <v>2.6050399493113198E-2</v>
      </c>
      <c r="D57">
        <f t="shared" si="8"/>
        <v>2.6059243198740721E-2</v>
      </c>
      <c r="E57">
        <f t="shared" si="13"/>
        <v>2.6059243198740719E-4</v>
      </c>
      <c r="F57">
        <f t="shared" si="14"/>
        <v>2.6050399493113198E-4</v>
      </c>
      <c r="G57">
        <f t="shared" si="15"/>
        <v>1.0154536708387772E-15</v>
      </c>
      <c r="H57">
        <f t="shared" si="16"/>
        <v>1.0147645607072904E-15</v>
      </c>
      <c r="I57">
        <f t="shared" si="17"/>
        <v>2.2719673172642741E-8</v>
      </c>
      <c r="J57">
        <f t="shared" si="18"/>
        <v>2.2735101733683955E-8</v>
      </c>
      <c r="M57">
        <f t="shared" si="9"/>
        <v>2.7511513099434202E-8</v>
      </c>
      <c r="N57">
        <f t="shared" si="10"/>
        <v>2.7520852830415426E-8</v>
      </c>
      <c r="O57" s="1"/>
      <c r="P57" s="1"/>
      <c r="Q57">
        <f t="shared" si="11"/>
        <v>76.273853401785303</v>
      </c>
      <c r="R57">
        <f>Q57/Sheet1!$G$12</f>
        <v>3.0509541360714119E-16</v>
      </c>
    </row>
    <row r="58" spans="1:18" x14ac:dyDescent="0.3">
      <c r="A58">
        <f t="shared" si="12"/>
        <v>398107.17055349879</v>
      </c>
      <c r="B58">
        <f t="shared" si="6"/>
        <v>1.0004273856050407</v>
      </c>
      <c r="C58">
        <f t="shared" si="7"/>
        <v>2.9227102949334078E-2</v>
      </c>
      <c r="D58">
        <f t="shared" si="8"/>
        <v>2.9239594192411667E-2</v>
      </c>
      <c r="E58">
        <f t="shared" si="13"/>
        <v>2.923959419241167E-4</v>
      </c>
      <c r="F58">
        <f t="shared" si="14"/>
        <v>2.922710294933408E-4</v>
      </c>
      <c r="G58">
        <f t="shared" si="15"/>
        <v>1.2784365788431311E-15</v>
      </c>
      <c r="H58">
        <f t="shared" si="16"/>
        <v>1.2773445083143442E-15</v>
      </c>
      <c r="I58">
        <f t="shared" si="17"/>
        <v>1.8046085277295736E-8</v>
      </c>
      <c r="J58">
        <f t="shared" si="18"/>
        <v>1.8061513846302008E-8</v>
      </c>
      <c r="K58">
        <f t="shared" ref="K58:K89" si="19">1/(4*PI()*$T$6)*$T$15*$T$10^2/G58</f>
        <v>7.2184341109182952E-6</v>
      </c>
      <c r="L58">
        <f t="shared" ref="L58:L89" si="20">1/(4*PI()*$T$6)*$T$15*$T$10^2/H58</f>
        <v>7.2246055385208031E-6</v>
      </c>
      <c r="M58">
        <f t="shared" si="9"/>
        <v>2.4519123141919532E-8</v>
      </c>
      <c r="N58">
        <f t="shared" si="10"/>
        <v>2.4529602262198613E-8</v>
      </c>
      <c r="O58" s="1"/>
      <c r="P58" s="1"/>
      <c r="Q58">
        <f t="shared" si="11"/>
        <v>107.73731628694581</v>
      </c>
      <c r="R58">
        <f>Q58/Sheet1!$G$12</f>
        <v>4.3094926514778325E-16</v>
      </c>
    </row>
    <row r="59" spans="1:18" x14ac:dyDescent="0.3">
      <c r="A59">
        <f t="shared" si="12"/>
        <v>501187.23362727423</v>
      </c>
      <c r="B59">
        <f t="shared" si="6"/>
        <v>1.000538046598821</v>
      </c>
      <c r="C59">
        <f t="shared" si="7"/>
        <v>3.2790628811306427E-2</v>
      </c>
      <c r="D59">
        <f t="shared" si="8"/>
        <v>3.2808271697611552E-2</v>
      </c>
      <c r="E59">
        <f t="shared" si="13"/>
        <v>3.2808271697611552E-4</v>
      </c>
      <c r="F59">
        <f t="shared" si="14"/>
        <v>3.2790628811306426E-4</v>
      </c>
      <c r="G59">
        <f t="shared" si="15"/>
        <v>1.6095452845662787E-15</v>
      </c>
      <c r="H59">
        <f t="shared" si="16"/>
        <v>1.6078146613863666E-15</v>
      </c>
      <c r="I59">
        <f t="shared" si="17"/>
        <v>1.4333722539303514E-8</v>
      </c>
      <c r="J59">
        <f t="shared" si="18"/>
        <v>1.4349151103973746E-8</v>
      </c>
      <c r="K59">
        <f t="shared" si="19"/>
        <v>5.733489015721406E-6</v>
      </c>
      <c r="L59">
        <f t="shared" si="20"/>
        <v>5.7396604415894988E-6</v>
      </c>
      <c r="M59">
        <f t="shared" si="9"/>
        <v>2.1852087096550398E-8</v>
      </c>
      <c r="N59">
        <f t="shared" si="10"/>
        <v>2.1863844537689834E-8</v>
      </c>
      <c r="O59" s="1"/>
      <c r="P59" s="1"/>
      <c r="Q59">
        <f t="shared" si="11"/>
        <v>152.17879916731411</v>
      </c>
      <c r="R59">
        <f>Q59/Sheet1!$G$12</f>
        <v>6.0871519666925643E-16</v>
      </c>
    </row>
    <row r="60" spans="1:18" x14ac:dyDescent="0.3">
      <c r="A60">
        <f t="shared" si="12"/>
        <v>630957.34448019578</v>
      </c>
      <c r="B60">
        <f t="shared" si="6"/>
        <v>1.0006773605359851</v>
      </c>
      <c r="C60">
        <f t="shared" si="7"/>
        <v>3.6787849382238773E-2</v>
      </c>
      <c r="D60">
        <f t="shared" si="8"/>
        <v>3.6812768019614063E-2</v>
      </c>
      <c r="E60">
        <f t="shared" si="13"/>
        <v>3.6812768019614062E-4</v>
      </c>
      <c r="F60">
        <f t="shared" si="14"/>
        <v>3.6787849382238774E-4</v>
      </c>
      <c r="G60">
        <f t="shared" si="15"/>
        <v>2.0264384984270257E-15</v>
      </c>
      <c r="H60">
        <f t="shared" si="16"/>
        <v>2.0236960257215262E-15</v>
      </c>
      <c r="I60">
        <f t="shared" si="17"/>
        <v>1.1384888088794943E-8</v>
      </c>
      <c r="J60">
        <f t="shared" si="18"/>
        <v>1.1400316663265537E-8</v>
      </c>
      <c r="K60">
        <f t="shared" si="19"/>
        <v>4.5539552355179779E-6</v>
      </c>
      <c r="L60">
        <f t="shared" si="20"/>
        <v>4.5601266653062154E-6</v>
      </c>
      <c r="M60">
        <f t="shared" si="9"/>
        <v>1.9475015033955416E-8</v>
      </c>
      <c r="N60">
        <f t="shared" si="10"/>
        <v>1.9488206640577132E-8</v>
      </c>
      <c r="O60" s="1"/>
      <c r="P60" s="1"/>
      <c r="Q60">
        <f t="shared" si="11"/>
        <v>214.95079214397634</v>
      </c>
      <c r="R60">
        <f>Q60/Sheet1!$G$12</f>
        <v>8.5980316857590541E-16</v>
      </c>
    </row>
    <row r="61" spans="1:18" x14ac:dyDescent="0.3">
      <c r="A61">
        <f t="shared" si="12"/>
        <v>794328.23472428473</v>
      </c>
      <c r="B61">
        <f t="shared" si="6"/>
        <v>1.0008527463916981</v>
      </c>
      <c r="C61">
        <f t="shared" si="7"/>
        <v>4.1271221594684666E-2</v>
      </c>
      <c r="D61">
        <f t="shared" si="8"/>
        <v>4.1306415479980506E-2</v>
      </c>
      <c r="E61">
        <f t="shared" si="13"/>
        <v>4.1306415479980507E-4</v>
      </c>
      <c r="F61">
        <f t="shared" si="14"/>
        <v>4.127122159468467E-4</v>
      </c>
      <c r="G61">
        <f t="shared" si="15"/>
        <v>2.5513584491435503E-15</v>
      </c>
      <c r="H61">
        <f t="shared" si="16"/>
        <v>2.5470126866027581E-15</v>
      </c>
      <c r="I61">
        <f t="shared" si="17"/>
        <v>9.0425457587748364E-9</v>
      </c>
      <c r="J61">
        <f t="shared" si="18"/>
        <v>9.0579743260680354E-9</v>
      </c>
      <c r="K61">
        <f t="shared" si="19"/>
        <v>3.6170183035099353E-6</v>
      </c>
      <c r="L61">
        <f t="shared" si="20"/>
        <v>3.6231897304272147E-6</v>
      </c>
      <c r="M61">
        <f t="shared" si="9"/>
        <v>1.7356364678289807E-8</v>
      </c>
      <c r="N61">
        <f t="shared" si="10"/>
        <v>1.7371165255642213E-8</v>
      </c>
      <c r="O61" s="1"/>
      <c r="P61" s="1"/>
      <c r="Q61">
        <f t="shared" si="11"/>
        <v>303.6127769485559</v>
      </c>
      <c r="R61">
        <f>Q61/Sheet1!$G$12</f>
        <v>1.2144511077942237E-15</v>
      </c>
    </row>
    <row r="62" spans="1:18" x14ac:dyDescent="0.3">
      <c r="A62">
        <f t="shared" si="12"/>
        <v>1000000.0000000041</v>
      </c>
      <c r="B62">
        <f t="shared" si="6"/>
        <v>1.0010735441023246</v>
      </c>
      <c r="C62">
        <f t="shared" si="7"/>
        <v>4.6299413130437048E-2</v>
      </c>
      <c r="D62">
        <f t="shared" si="8"/>
        <v>4.6349117592344322E-2</v>
      </c>
      <c r="E62">
        <f t="shared" si="13"/>
        <v>4.6349117592344325E-4</v>
      </c>
      <c r="F62">
        <f t="shared" si="14"/>
        <v>4.6299413130437047E-4</v>
      </c>
      <c r="G62">
        <f t="shared" si="15"/>
        <v>3.2123242564875954E-15</v>
      </c>
      <c r="H62">
        <f t="shared" si="16"/>
        <v>3.205438204678608E-15</v>
      </c>
      <c r="I62">
        <f t="shared" si="17"/>
        <v>7.1819572625097616E-9</v>
      </c>
      <c r="J62">
        <f t="shared" si="18"/>
        <v>7.1973858331580407E-9</v>
      </c>
      <c r="K62">
        <f t="shared" si="19"/>
        <v>2.8727829050039052E-6</v>
      </c>
      <c r="L62">
        <f t="shared" si="20"/>
        <v>2.8789543332632165E-6</v>
      </c>
      <c r="M62">
        <f t="shared" si="9"/>
        <v>1.5468022863544551E-8</v>
      </c>
      <c r="N62">
        <f t="shared" si="10"/>
        <v>1.5484628468264334E-8</v>
      </c>
      <c r="O62" s="1"/>
      <c r="P62" s="1"/>
      <c r="Q62">
        <f t="shared" si="11"/>
        <v>428.84083097523006</v>
      </c>
      <c r="R62">
        <f>Q62/Sheet1!$G$12</f>
        <v>1.7153633239009203E-15</v>
      </c>
    </row>
    <row r="63" spans="1:18" x14ac:dyDescent="0.3">
      <c r="A63">
        <f t="shared" si="12"/>
        <v>1258925.4117941724</v>
      </c>
      <c r="B63">
        <f t="shared" si="6"/>
        <v>1.0013515119510981</v>
      </c>
      <c r="C63">
        <f t="shared" si="7"/>
        <v>5.1937982310470532E-2</v>
      </c>
      <c r="D63">
        <f t="shared" si="8"/>
        <v>5.2008177114279054E-2</v>
      </c>
      <c r="E63">
        <f t="shared" si="13"/>
        <v>5.200817711427905E-4</v>
      </c>
      <c r="F63">
        <f t="shared" si="14"/>
        <v>5.1937982310470531E-4</v>
      </c>
      <c r="G63">
        <f t="shared" si="15"/>
        <v>4.0446381144201523E-15</v>
      </c>
      <c r="H63">
        <f t="shared" si="16"/>
        <v>4.0337274882222671E-15</v>
      </c>
      <c r="I63">
        <f t="shared" si="17"/>
        <v>5.7040394890124378E-9</v>
      </c>
      <c r="J63">
        <f t="shared" si="18"/>
        <v>5.7194680579636881E-9</v>
      </c>
      <c r="K63">
        <f t="shared" si="19"/>
        <v>2.2816157956049756E-6</v>
      </c>
      <c r="L63">
        <f t="shared" si="20"/>
        <v>2.2877872231854755E-6</v>
      </c>
      <c r="M63">
        <f t="shared" si="9"/>
        <v>1.3784932493368648E-8</v>
      </c>
      <c r="N63">
        <f t="shared" si="10"/>
        <v>1.3803562994378516E-8</v>
      </c>
      <c r="O63" s="1"/>
      <c r="P63" s="1"/>
      <c r="Q63">
        <f t="shared" si="11"/>
        <v>605.71180825673196</v>
      </c>
      <c r="R63">
        <f>Q63/Sheet1!$G$12</f>
        <v>2.4228472330269279E-15</v>
      </c>
    </row>
    <row r="64" spans="1:18" x14ac:dyDescent="0.3">
      <c r="A64">
        <f t="shared" si="12"/>
        <v>1584893.19246112</v>
      </c>
      <c r="B64">
        <f t="shared" si="6"/>
        <v>1.0017014527395809</v>
      </c>
      <c r="C64">
        <f t="shared" si="7"/>
        <v>5.8260109127023917E-2</v>
      </c>
      <c r="D64">
        <f t="shared" si="8"/>
        <v>5.8359235949306372E-2</v>
      </c>
      <c r="E64">
        <f t="shared" si="13"/>
        <v>5.8359235949306375E-4</v>
      </c>
      <c r="F64">
        <f t="shared" si="14"/>
        <v>5.8260109127023917E-4</v>
      </c>
      <c r="G64">
        <f t="shared" si="15"/>
        <v>5.0927875881744608E-15</v>
      </c>
      <c r="H64">
        <f t="shared" si="16"/>
        <v>5.0755014508056292E-15</v>
      </c>
      <c r="I64">
        <f t="shared" si="17"/>
        <v>4.5300879182528815E-9</v>
      </c>
      <c r="J64">
        <f t="shared" si="18"/>
        <v>4.5455164868006008E-9</v>
      </c>
      <c r="K64">
        <f t="shared" si="19"/>
        <v>1.8120351673011528E-6</v>
      </c>
      <c r="L64">
        <f t="shared" si="20"/>
        <v>1.8182065947202406E-6</v>
      </c>
      <c r="M64">
        <f t="shared" si="9"/>
        <v>1.2284760054882418E-8</v>
      </c>
      <c r="N64">
        <f t="shared" si="10"/>
        <v>1.2305661993532891E-8</v>
      </c>
      <c r="O64" s="1"/>
      <c r="P64" s="1"/>
      <c r="Q64">
        <f t="shared" si="11"/>
        <v>855.5161071951369</v>
      </c>
      <c r="R64">
        <f>Q64/Sheet1!$G$12</f>
        <v>3.4220644287805475E-15</v>
      </c>
    </row>
    <row r="65" spans="1:18" x14ac:dyDescent="0.3">
      <c r="A65">
        <f t="shared" si="12"/>
        <v>1995262.3149688879</v>
      </c>
      <c r="B65">
        <f t="shared" si="6"/>
        <v>1.0021420020908252</v>
      </c>
      <c r="C65">
        <f t="shared" si="7"/>
        <v>6.5347370791000767E-2</v>
      </c>
      <c r="D65">
        <f t="shared" si="8"/>
        <v>6.5487344995865018E-2</v>
      </c>
      <c r="E65">
        <f t="shared" si="13"/>
        <v>6.5487344995865024E-4</v>
      </c>
      <c r="F65">
        <f t="shared" si="14"/>
        <v>6.5347370791000764E-4</v>
      </c>
      <c r="G65">
        <f t="shared" si="15"/>
        <v>6.4128500808472422E-15</v>
      </c>
      <c r="H65">
        <f t="shared" si="16"/>
        <v>6.3854654377314775E-15</v>
      </c>
      <c r="I65">
        <f t="shared" si="17"/>
        <v>3.5975853532458269E-9</v>
      </c>
      <c r="J65">
        <f t="shared" si="18"/>
        <v>3.6130139217562755E-9</v>
      </c>
      <c r="K65">
        <f t="shared" si="19"/>
        <v>1.4390341412983309E-6</v>
      </c>
      <c r="L65">
        <f t="shared" si="20"/>
        <v>1.4452055687025103E-6</v>
      </c>
      <c r="M65">
        <f t="shared" si="9"/>
        <v>1.0947599275383129E-8</v>
      </c>
      <c r="N65">
        <f t="shared" si="10"/>
        <v>1.0971049055920518E-8</v>
      </c>
      <c r="O65" s="1"/>
      <c r="P65" s="1"/>
      <c r="Q65">
        <f t="shared" si="11"/>
        <v>1208.3161712189026</v>
      </c>
      <c r="R65">
        <f>Q65/Sheet1!$G$12</f>
        <v>4.83326468487561E-15</v>
      </c>
    </row>
    <row r="66" spans="1:18" x14ac:dyDescent="0.3">
      <c r="A66">
        <f t="shared" si="12"/>
        <v>2511886.4315095907</v>
      </c>
      <c r="B66">
        <f t="shared" si="6"/>
        <v>1.002696620864256</v>
      </c>
      <c r="C66">
        <f t="shared" si="7"/>
        <v>7.3290549250763226E-2</v>
      </c>
      <c r="D66">
        <f t="shared" si="8"/>
        <v>7.3488186075025622E-2</v>
      </c>
      <c r="E66">
        <f t="shared" ref="E66:E97" si="21">D66*$T$13</f>
        <v>7.3488186075025628E-4</v>
      </c>
      <c r="F66">
        <f t="shared" ref="F66:F97" si="22">C66*$T$12</f>
        <v>7.3290549250763228E-4</v>
      </c>
      <c r="G66">
        <f t="shared" ref="G66:G97" si="23">$T$8*$T$1^2*(SQRT((SQRT(5)*E66)^2+1)-1)</f>
        <v>8.0755352124880148E-15</v>
      </c>
      <c r="H66">
        <f t="shared" ref="H66:H97" si="24">$T$8*$T$1^2*(SQRT((SQRT(5)*F66)^2+1)-1)</f>
        <v>8.0321574680850035E-15</v>
      </c>
      <c r="I66">
        <f t="shared" ref="I66:I83" si="25">1/(4*PI()*$T$6)*$T$15*$T$9^2/G66</f>
        <v>2.8568726302797477E-9</v>
      </c>
      <c r="J66">
        <f t="shared" ref="J66:J83" si="26">1/(4*PI()*$T$6)*$T$15*$T$9^2/H66</f>
        <v>2.8723011986613609E-9</v>
      </c>
      <c r="K66">
        <f t="shared" si="19"/>
        <v>1.1427490521118993E-6</v>
      </c>
      <c r="L66">
        <f t="shared" si="20"/>
        <v>1.1489204794645444E-6</v>
      </c>
      <c r="M66">
        <f t="shared" si="9"/>
        <v>9.7557069906660765E-9</v>
      </c>
      <c r="N66">
        <f t="shared" si="10"/>
        <v>9.7820144336826762E-9</v>
      </c>
      <c r="O66" s="1"/>
      <c r="P66" s="1"/>
      <c r="Q66">
        <f t="shared" si="11"/>
        <v>1706.5567459591168</v>
      </c>
      <c r="R66">
        <f>Q66/Sheet1!$G$12</f>
        <v>6.8262269838364675E-15</v>
      </c>
    </row>
    <row r="67" spans="1:18" x14ac:dyDescent="0.3">
      <c r="A67">
        <f t="shared" si="12"/>
        <v>3162277.660168393</v>
      </c>
      <c r="B67">
        <f t="shared" ref="B67:B122" si="27">1+$T$3*A67/($T$5*$T$1^2)</f>
        <v>1.0033948445319865</v>
      </c>
      <c r="C67">
        <f t="shared" ref="C67:C122" si="28">SQRT(1-B67^-2)</f>
        <v>8.2190449544162478E-2</v>
      </c>
      <c r="D67">
        <f t="shared" ref="D67:D122" si="29">B67*C67</f>
        <v>8.2469473342378988E-2</v>
      </c>
      <c r="E67">
        <f t="shared" si="21"/>
        <v>8.2469473342378986E-4</v>
      </c>
      <c r="F67">
        <f t="shared" si="22"/>
        <v>8.2190449544162483E-4</v>
      </c>
      <c r="G67">
        <f t="shared" si="23"/>
        <v>1.0170039177530703E-14</v>
      </c>
      <c r="H67">
        <f t="shared" si="24"/>
        <v>1.0101337875594013E-14</v>
      </c>
      <c r="I67">
        <f t="shared" si="25"/>
        <v>2.2685040952830396E-9</v>
      </c>
      <c r="J67">
        <f t="shared" si="26"/>
        <v>2.2839326639255368E-9</v>
      </c>
      <c r="K67">
        <f t="shared" si="19"/>
        <v>9.0740163811321601E-7</v>
      </c>
      <c r="L67">
        <f t="shared" si="20"/>
        <v>9.1357306557021479E-7</v>
      </c>
      <c r="M67">
        <f t="shared" ref="M67:M122" si="30">SQRT(5)*$T$16/E67</f>
        <v>8.6932677215859595E-9</v>
      </c>
      <c r="N67">
        <f t="shared" ref="N67:N122" si="31">SQRT(5)*$T$16/F67</f>
        <v>8.7227800139756788E-9</v>
      </c>
      <c r="O67" s="1"/>
      <c r="P67" s="1"/>
      <c r="Q67">
        <f t="shared" ref="Q67:Q122" si="32">$T$15*$T$8/((4/3)*PI()*MAX($I67,$O67,$M67,$T$19)^2*MAX($J67,$P67,$N67,$T$19))</f>
        <v>2410.1579229142226</v>
      </c>
      <c r="R67">
        <f>Q67/Sheet1!$G$12</f>
        <v>9.6406316916568906E-15</v>
      </c>
    </row>
    <row r="68" spans="1:18" x14ac:dyDescent="0.3">
      <c r="A68">
        <f t="shared" ref="A68:A121" si="33">A67*(10^0.1)</f>
        <v>3981071.7055349899</v>
      </c>
      <c r="B68">
        <f t="shared" si="27"/>
        <v>1.0042738560504081</v>
      </c>
      <c r="C68">
        <f t="shared" si="28"/>
        <v>9.2158695557624348E-2</v>
      </c>
      <c r="D68">
        <f t="shared" si="29"/>
        <v>9.2552568556231021E-2</v>
      </c>
      <c r="E68">
        <f t="shared" si="21"/>
        <v>9.2552568556231022E-4</v>
      </c>
      <c r="F68">
        <f t="shared" si="22"/>
        <v>9.2158695557624352E-4</v>
      </c>
      <c r="G68">
        <f t="shared" si="23"/>
        <v>1.2808935532564839E-14</v>
      </c>
      <c r="H68">
        <f t="shared" si="24"/>
        <v>1.2700146474382906E-14</v>
      </c>
      <c r="I68">
        <f t="shared" si="25"/>
        <v>1.801146977808054E-9</v>
      </c>
      <c r="J68">
        <f t="shared" si="26"/>
        <v>1.8165755465854464E-9</v>
      </c>
      <c r="K68">
        <f t="shared" si="19"/>
        <v>7.2045879112322163E-7</v>
      </c>
      <c r="L68">
        <f t="shared" si="20"/>
        <v>7.2663021863417864E-7</v>
      </c>
      <c r="M68">
        <f t="shared" si="30"/>
        <v>7.7461838370041689E-9</v>
      </c>
      <c r="N68">
        <f t="shared" si="31"/>
        <v>7.7792899116635224E-9</v>
      </c>
      <c r="O68" s="1"/>
      <c r="P68" s="1"/>
      <c r="Q68">
        <f t="shared" si="32"/>
        <v>3403.6976358271945</v>
      </c>
      <c r="R68">
        <f>Q68/Sheet1!$G$12</f>
        <v>1.3614790543308778E-14</v>
      </c>
    </row>
    <row r="69" spans="1:18" x14ac:dyDescent="0.3">
      <c r="A69">
        <f t="shared" si="33"/>
        <v>5011872.3362727454</v>
      </c>
      <c r="B69">
        <f t="shared" si="27"/>
        <v>1.0053804659882091</v>
      </c>
      <c r="C69">
        <f t="shared" si="28"/>
        <v>0.10331845244469064</v>
      </c>
      <c r="D69">
        <f t="shared" si="29"/>
        <v>0.10387435386402369</v>
      </c>
      <c r="E69">
        <f t="shared" si="21"/>
        <v>1.038743538640237E-3</v>
      </c>
      <c r="F69">
        <f t="shared" si="22"/>
        <v>1.0331845244469064E-3</v>
      </c>
      <c r="G69">
        <f t="shared" si="23"/>
        <v>1.6134393245797636E-14</v>
      </c>
      <c r="H69">
        <f t="shared" si="24"/>
        <v>1.5962163626122726E-14</v>
      </c>
      <c r="I69">
        <f t="shared" si="25"/>
        <v>1.4299128062610208E-9</v>
      </c>
      <c r="J69">
        <f t="shared" si="26"/>
        <v>1.4453413750038937E-9</v>
      </c>
      <c r="K69">
        <f t="shared" si="19"/>
        <v>5.7196512250440832E-7</v>
      </c>
      <c r="L69">
        <f t="shared" si="20"/>
        <v>5.7813655000155753E-7</v>
      </c>
      <c r="M69">
        <f t="shared" si="30"/>
        <v>6.9018885216074626E-9</v>
      </c>
      <c r="N69">
        <f t="shared" si="31"/>
        <v>6.9390238980523829E-9</v>
      </c>
      <c r="O69" s="1"/>
      <c r="P69" s="1"/>
      <c r="Q69">
        <f t="shared" si="32"/>
        <v>4806.5367278343492</v>
      </c>
      <c r="R69">
        <f>Q69/Sheet1!$G$12</f>
        <v>1.9226146911337395E-14</v>
      </c>
    </row>
    <row r="70" spans="1:18" x14ac:dyDescent="0.3">
      <c r="A70">
        <f t="shared" si="33"/>
        <v>6309573.4448019611</v>
      </c>
      <c r="B70">
        <f t="shared" si="27"/>
        <v>1.0067736053598506</v>
      </c>
      <c r="C70">
        <f t="shared" si="28"/>
        <v>0.11580500088133139</v>
      </c>
      <c r="D70">
        <f t="shared" si="29"/>
        <v>0.11658941825599868</v>
      </c>
      <c r="E70">
        <f t="shared" si="21"/>
        <v>1.1658941825599869E-3</v>
      </c>
      <c r="F70">
        <f t="shared" si="22"/>
        <v>1.1580500088133139E-3</v>
      </c>
      <c r="G70">
        <f t="shared" si="23"/>
        <v>2.0326101298879412E-14</v>
      </c>
      <c r="H70">
        <f t="shared" si="24"/>
        <v>2.0053512513434288E-14</v>
      </c>
      <c r="I70">
        <f t="shared" si="25"/>
        <v>1.1350320056059771E-9</v>
      </c>
      <c r="J70">
        <f t="shared" si="26"/>
        <v>1.1504605743239115E-9</v>
      </c>
      <c r="K70">
        <f t="shared" si="19"/>
        <v>4.5401280224239095E-7</v>
      </c>
      <c r="L70">
        <f t="shared" si="20"/>
        <v>4.6018422972956464E-7</v>
      </c>
      <c r="M70">
        <f t="shared" si="30"/>
        <v>6.1491790708597176E-9</v>
      </c>
      <c r="N70">
        <f t="shared" si="31"/>
        <v>6.1908311831727746E-9</v>
      </c>
      <c r="O70" s="1"/>
      <c r="P70" s="1"/>
      <c r="Q70">
        <f t="shared" si="32"/>
        <v>6787.0849792827294</v>
      </c>
      <c r="R70">
        <f>Q70/Sheet1!$G$12</f>
        <v>2.7148339917130918E-14</v>
      </c>
    </row>
    <row r="71" spans="1:18" x14ac:dyDescent="0.3">
      <c r="A71">
        <f t="shared" si="33"/>
        <v>7943282.3472428517</v>
      </c>
      <c r="B71">
        <f t="shared" si="27"/>
        <v>1.008527463916981</v>
      </c>
      <c r="C71">
        <f t="shared" si="28"/>
        <v>0.12976605537751298</v>
      </c>
      <c r="D71">
        <f t="shared" si="29"/>
        <v>0.13087263073239369</v>
      </c>
      <c r="E71">
        <f t="shared" si="21"/>
        <v>1.308726307323937E-3</v>
      </c>
      <c r="F71">
        <f t="shared" si="22"/>
        <v>1.2976605537751299E-3</v>
      </c>
      <c r="G71">
        <f t="shared" si="23"/>
        <v>2.5611398172338625E-14</v>
      </c>
      <c r="H71">
        <f t="shared" si="24"/>
        <v>2.5180122879330825E-14</v>
      </c>
      <c r="I71">
        <f t="shared" si="25"/>
        <v>9.0080109520669408E-10</v>
      </c>
      <c r="J71">
        <f t="shared" si="26"/>
        <v>9.1622966392888683E-10</v>
      </c>
      <c r="K71">
        <f t="shared" si="19"/>
        <v>3.6032043808267766E-7</v>
      </c>
      <c r="L71">
        <f t="shared" si="20"/>
        <v>3.6649186557155479E-7</v>
      </c>
      <c r="M71">
        <f t="shared" si="30"/>
        <v>5.4780683066535321E-9</v>
      </c>
      <c r="N71">
        <f t="shared" si="31"/>
        <v>5.5247823364732775E-9</v>
      </c>
      <c r="O71" s="1"/>
      <c r="P71" s="1"/>
      <c r="Q71">
        <f t="shared" si="32"/>
        <v>9582.8892752768388</v>
      </c>
      <c r="R71">
        <f>Q71/Sheet1!$G$12</f>
        <v>3.8331557101107352E-14</v>
      </c>
    </row>
    <row r="72" spans="1:18" x14ac:dyDescent="0.3">
      <c r="A72">
        <f t="shared" si="33"/>
        <v>10000000.000000047</v>
      </c>
      <c r="B72">
        <f t="shared" si="27"/>
        <v>1.0107354410232452</v>
      </c>
      <c r="C72">
        <f t="shared" si="28"/>
        <v>0.14536167453040924</v>
      </c>
      <c r="D72">
        <f t="shared" si="29"/>
        <v>0.14692219621437061</v>
      </c>
      <c r="E72">
        <f t="shared" si="21"/>
        <v>1.4692219621437062E-3</v>
      </c>
      <c r="F72">
        <f t="shared" si="22"/>
        <v>1.4536167453040923E-3</v>
      </c>
      <c r="G72">
        <f t="shared" si="23"/>
        <v>3.2278266602871049E-14</v>
      </c>
      <c r="H72">
        <f t="shared" si="24"/>
        <v>3.1596228101167167E-14</v>
      </c>
      <c r="I72">
        <f t="shared" si="25"/>
        <v>7.1474642078101195E-10</v>
      </c>
      <c r="J72">
        <f t="shared" si="26"/>
        <v>7.301749895445628E-10</v>
      </c>
      <c r="K72">
        <f t="shared" si="19"/>
        <v>2.8589856831240484E-7</v>
      </c>
      <c r="L72">
        <f t="shared" si="20"/>
        <v>2.9206999581782516E-7</v>
      </c>
      <c r="M72">
        <f t="shared" si="30"/>
        <v>4.8796521498864807E-9</v>
      </c>
      <c r="N72">
        <f t="shared" si="31"/>
        <v>4.9320373677555388E-9</v>
      </c>
      <c r="O72" s="1"/>
      <c r="P72" s="1"/>
      <c r="Q72">
        <f t="shared" si="32"/>
        <v>13528.898627208455</v>
      </c>
      <c r="R72">
        <f>Q72/Sheet1!$G$12</f>
        <v>5.4115594508833818E-14</v>
      </c>
    </row>
    <row r="73" spans="1:18" x14ac:dyDescent="0.3">
      <c r="A73">
        <f t="shared" si="33"/>
        <v>12589254.117941732</v>
      </c>
      <c r="B73">
        <f t="shared" si="27"/>
        <v>1.0135151195109811</v>
      </c>
      <c r="C73">
        <f t="shared" si="28"/>
        <v>0.16276355274490592</v>
      </c>
      <c r="D73">
        <f t="shared" si="29"/>
        <v>0.16496332161228519</v>
      </c>
      <c r="E73">
        <f t="shared" si="21"/>
        <v>1.649633216122852E-3</v>
      </c>
      <c r="F73">
        <f t="shared" si="22"/>
        <v>1.6276355274490591E-3</v>
      </c>
      <c r="G73">
        <f t="shared" si="23"/>
        <v>4.0692077327808744E-14</v>
      </c>
      <c r="H73">
        <f t="shared" si="24"/>
        <v>3.9614067439002571E-14</v>
      </c>
      <c r="I73">
        <f t="shared" si="25"/>
        <v>5.6695988601326366E-10</v>
      </c>
      <c r="J73">
        <f t="shared" si="26"/>
        <v>5.8238845478166447E-10</v>
      </c>
      <c r="K73">
        <f t="shared" si="19"/>
        <v>2.267839544053055E-7</v>
      </c>
      <c r="L73">
        <f t="shared" si="20"/>
        <v>2.3295538191266581E-7</v>
      </c>
      <c r="M73">
        <f t="shared" si="30"/>
        <v>4.3459916035668958E-9</v>
      </c>
      <c r="N73">
        <f t="shared" si="31"/>
        <v>4.4047281994828233E-9</v>
      </c>
      <c r="O73" s="1"/>
      <c r="P73" s="1"/>
      <c r="Q73">
        <f t="shared" si="32"/>
        <v>19097.197893581146</v>
      </c>
      <c r="R73">
        <f>Q73/Sheet1!$G$12</f>
        <v>7.6388791574324578E-14</v>
      </c>
    </row>
    <row r="74" spans="1:18" x14ac:dyDescent="0.3">
      <c r="A74">
        <f t="shared" si="33"/>
        <v>15848931.924611211</v>
      </c>
      <c r="B74">
        <f t="shared" si="27"/>
        <v>1.0170145273958091</v>
      </c>
      <c r="C74">
        <f t="shared" si="28"/>
        <v>0.18215340826595883</v>
      </c>
      <c r="D74">
        <f t="shared" si="29"/>
        <v>0.18525266242114</v>
      </c>
      <c r="E74">
        <f t="shared" si="21"/>
        <v>1.8525266242114E-3</v>
      </c>
      <c r="F74">
        <f t="shared" si="22"/>
        <v>1.8215340826595882E-3</v>
      </c>
      <c r="G74">
        <f t="shared" si="23"/>
        <v>5.1317277325137201E-14</v>
      </c>
      <c r="H74">
        <f t="shared" si="24"/>
        <v>4.9614584096460338E-14</v>
      </c>
      <c r="I74">
        <f t="shared" si="25"/>
        <v>4.4957130865000885E-10</v>
      </c>
      <c r="J74">
        <f t="shared" si="26"/>
        <v>4.649998774264299E-10</v>
      </c>
      <c r="K74">
        <f t="shared" si="19"/>
        <v>1.7982852346000356E-7</v>
      </c>
      <c r="L74">
        <f t="shared" si="20"/>
        <v>1.8599995097057199E-7</v>
      </c>
      <c r="M74">
        <f t="shared" si="30"/>
        <v>3.8700075953223383E-9</v>
      </c>
      <c r="N74">
        <f t="shared" si="31"/>
        <v>3.9358539455749405E-9</v>
      </c>
      <c r="O74" s="1"/>
      <c r="P74" s="1"/>
      <c r="Q74">
        <f t="shared" si="32"/>
        <v>26952.801968520649</v>
      </c>
      <c r="R74">
        <f>Q74/Sheet1!$G$12</f>
        <v>1.078112078740826E-13</v>
      </c>
    </row>
    <row r="75" spans="1:18" x14ac:dyDescent="0.3">
      <c r="A75">
        <f t="shared" si="33"/>
        <v>19952623.149688892</v>
      </c>
      <c r="B75">
        <f t="shared" si="27"/>
        <v>1.0214200209082522</v>
      </c>
      <c r="C75">
        <f t="shared" si="28"/>
        <v>0.20372009047302586</v>
      </c>
      <c r="D75">
        <f t="shared" si="29"/>
        <v>0.20808377907038911</v>
      </c>
      <c r="E75">
        <f t="shared" si="21"/>
        <v>2.0808377907038911E-3</v>
      </c>
      <c r="F75">
        <f t="shared" si="22"/>
        <v>2.0372009047302585E-3</v>
      </c>
      <c r="G75">
        <f t="shared" si="23"/>
        <v>6.4745659000682618E-14</v>
      </c>
      <c r="H75">
        <f t="shared" si="24"/>
        <v>6.2058606676814966E-14</v>
      </c>
      <c r="I75">
        <f t="shared" si="25"/>
        <v>3.5632930268227126E-10</v>
      </c>
      <c r="J75">
        <f t="shared" si="26"/>
        <v>3.7175787145148033E-10</v>
      </c>
      <c r="K75">
        <f t="shared" si="19"/>
        <v>1.4253172107290851E-7</v>
      </c>
      <c r="L75">
        <f t="shared" si="20"/>
        <v>1.4870314858059216E-7</v>
      </c>
      <c r="M75">
        <f t="shared" si="30"/>
        <v>3.4453873042212443E-9</v>
      </c>
      <c r="N75">
        <f t="shared" si="31"/>
        <v>3.5191875723146907E-9</v>
      </c>
      <c r="O75" s="1"/>
      <c r="P75" s="1"/>
      <c r="Q75">
        <f t="shared" si="32"/>
        <v>38031.899404316347</v>
      </c>
      <c r="R75">
        <f>Q75/Sheet1!$G$12</f>
        <v>1.5212759761726538E-13</v>
      </c>
    </row>
    <row r="76" spans="1:18" x14ac:dyDescent="0.3">
      <c r="A76">
        <f t="shared" si="33"/>
        <v>25118864.315095924</v>
      </c>
      <c r="B76">
        <f t="shared" si="27"/>
        <v>1.0269662086425611</v>
      </c>
      <c r="C76">
        <f t="shared" si="28"/>
        <v>0.22765492272239152</v>
      </c>
      <c r="D76">
        <f t="shared" si="29"/>
        <v>0.23379391286702964</v>
      </c>
      <c r="E76">
        <f t="shared" si="21"/>
        <v>2.3379391286702965E-3</v>
      </c>
      <c r="F76">
        <f t="shared" si="22"/>
        <v>2.2765492272239151E-3</v>
      </c>
      <c r="G76">
        <f t="shared" si="23"/>
        <v>8.1733478927867904E-14</v>
      </c>
      <c r="H76">
        <f t="shared" si="24"/>
        <v>7.7497524659199652E-14</v>
      </c>
      <c r="I76">
        <f t="shared" si="25"/>
        <v>2.8226836574248802E-10</v>
      </c>
      <c r="J76">
        <f t="shared" si="26"/>
        <v>2.9769693451336123E-10</v>
      </c>
      <c r="K76">
        <f t="shared" si="19"/>
        <v>1.1290734629699523E-7</v>
      </c>
      <c r="L76">
        <f t="shared" si="20"/>
        <v>1.1907877380534451E-7</v>
      </c>
      <c r="M76">
        <f t="shared" si="30"/>
        <v>3.0665007562932173E-9</v>
      </c>
      <c r="N76">
        <f t="shared" si="31"/>
        <v>3.1491926554899915E-9</v>
      </c>
      <c r="O76" s="1"/>
      <c r="P76" s="1"/>
      <c r="Q76">
        <f t="shared" si="32"/>
        <v>53651.410849277752</v>
      </c>
      <c r="R76">
        <f>Q76/Sheet1!$G$12</f>
        <v>2.14605643397111E-13</v>
      </c>
    </row>
    <row r="77" spans="1:18" x14ac:dyDescent="0.3">
      <c r="A77">
        <f t="shared" si="33"/>
        <v>31622776.601683948</v>
      </c>
      <c r="B77">
        <f t="shared" si="27"/>
        <v>1.0339484453198637</v>
      </c>
      <c r="C77">
        <f t="shared" si="28"/>
        <v>0.25414468463649281</v>
      </c>
      <c r="D77">
        <f t="shared" si="29"/>
        <v>0.26277250156620879</v>
      </c>
      <c r="E77">
        <f t="shared" si="21"/>
        <v>2.627725015662088E-3</v>
      </c>
      <c r="F77">
        <f t="shared" si="22"/>
        <v>2.5414468463649284E-3</v>
      </c>
      <c r="G77">
        <f t="shared" si="23"/>
        <v>1.0325061223879556E-13</v>
      </c>
      <c r="H77">
        <f t="shared" si="24"/>
        <v>9.6581758521050216E-14</v>
      </c>
      <c r="I77">
        <f t="shared" si="25"/>
        <v>2.2344444282867608E-10</v>
      </c>
      <c r="J77">
        <f t="shared" si="26"/>
        <v>2.3887301159865531E-10</v>
      </c>
      <c r="K77">
        <f t="shared" si="19"/>
        <v>8.9377777131470439E-8</v>
      </c>
      <c r="L77">
        <f t="shared" si="20"/>
        <v>9.554920463946214E-8</v>
      </c>
      <c r="M77">
        <f t="shared" si="30"/>
        <v>2.7283266184641383E-9</v>
      </c>
      <c r="N77">
        <f t="shared" si="31"/>
        <v>2.8209490654857967E-9</v>
      </c>
      <c r="O77" s="1"/>
      <c r="P77" s="1"/>
      <c r="Q77">
        <f t="shared" si="32"/>
        <v>75662.130163596157</v>
      </c>
      <c r="R77">
        <f>Q77/Sheet1!$G$12</f>
        <v>3.0264852065438462E-13</v>
      </c>
    </row>
    <row r="78" spans="1:18" x14ac:dyDescent="0.3">
      <c r="A78">
        <f t="shared" si="33"/>
        <v>39810717.055349924</v>
      </c>
      <c r="B78">
        <f t="shared" si="27"/>
        <v>1.0427385605040811</v>
      </c>
      <c r="C78">
        <f t="shared" si="28"/>
        <v>0.28336154036379368</v>
      </c>
      <c r="D78">
        <f t="shared" si="29"/>
        <v>0.29547200470116131</v>
      </c>
      <c r="E78">
        <f t="shared" si="21"/>
        <v>2.954720047011613E-3</v>
      </c>
      <c r="F78">
        <f t="shared" si="22"/>
        <v>2.8336154036379367E-3</v>
      </c>
      <c r="G78">
        <f t="shared" si="23"/>
        <v>1.3054627706715641E-13</v>
      </c>
      <c r="H78">
        <f t="shared" si="24"/>
        <v>1.200643304957897E-13</v>
      </c>
      <c r="I78">
        <f t="shared" si="25"/>
        <v>1.7672488286700928E-10</v>
      </c>
      <c r="J78">
        <f t="shared" si="26"/>
        <v>1.921534516383813E-10</v>
      </c>
      <c r="K78">
        <f t="shared" si="19"/>
        <v>7.0689953146803722E-8</v>
      </c>
      <c r="L78">
        <f t="shared" si="20"/>
        <v>7.6861380655352532E-8</v>
      </c>
      <c r="M78">
        <f t="shared" si="30"/>
        <v>2.426386253914631E-9</v>
      </c>
      <c r="N78">
        <f t="shared" si="31"/>
        <v>2.5300865096338322E-9</v>
      </c>
      <c r="O78" s="1"/>
      <c r="P78" s="1"/>
      <c r="Q78">
        <f t="shared" si="32"/>
        <v>106662.38349495819</v>
      </c>
      <c r="R78">
        <f>Q78/Sheet1!$G$12</f>
        <v>4.2664953397983278E-13</v>
      </c>
    </row>
    <row r="79" spans="1:18" x14ac:dyDescent="0.3">
      <c r="A79">
        <f t="shared" si="33"/>
        <v>50118723.362727478</v>
      </c>
      <c r="B79">
        <f t="shared" si="27"/>
        <v>1.0538046598820903</v>
      </c>
      <c r="C79">
        <f t="shared" si="28"/>
        <v>0.31544917649287652</v>
      </c>
      <c r="D79">
        <f t="shared" si="29"/>
        <v>0.33242181214416122</v>
      </c>
      <c r="E79">
        <f t="shared" si="21"/>
        <v>3.3242181214416123E-3</v>
      </c>
      <c r="F79">
        <f t="shared" si="22"/>
        <v>3.154491764928765E-3</v>
      </c>
      <c r="G79">
        <f t="shared" si="23"/>
        <v>1.6523786671871136E-13</v>
      </c>
      <c r="H79">
        <f t="shared" si="24"/>
        <v>1.4879555135975776E-13</v>
      </c>
      <c r="I79">
        <f t="shared" si="25"/>
        <v>1.396216011593234E-10</v>
      </c>
      <c r="J79">
        <f t="shared" si="26"/>
        <v>1.5505016993173979E-10</v>
      </c>
      <c r="K79">
        <f t="shared" si="19"/>
        <v>5.5848640463729373E-8</v>
      </c>
      <c r="L79">
        <f t="shared" si="20"/>
        <v>6.2020067972695923E-8</v>
      </c>
      <c r="M79">
        <f t="shared" si="30"/>
        <v>2.1566852247125908E-9</v>
      </c>
      <c r="N79">
        <f t="shared" si="31"/>
        <v>2.2727249397009813E-9</v>
      </c>
      <c r="O79" s="1"/>
      <c r="P79" s="1"/>
      <c r="Q79">
        <f t="shared" si="32"/>
        <v>150295.55114681006</v>
      </c>
      <c r="R79">
        <f>Q79/Sheet1!$G$12</f>
        <v>6.0118220458724028E-13</v>
      </c>
    </row>
    <row r="80" spans="1:18" x14ac:dyDescent="0.3">
      <c r="A80">
        <f t="shared" si="33"/>
        <v>63095734.448019646</v>
      </c>
      <c r="B80">
        <f t="shared" si="27"/>
        <v>1.0677360535985057</v>
      </c>
      <c r="C80">
        <f t="shared" si="28"/>
        <v>0.35050449171522302</v>
      </c>
      <c r="D80">
        <f t="shared" si="29"/>
        <v>0.37424628275256233</v>
      </c>
      <c r="E80">
        <f t="shared" si="21"/>
        <v>3.7424628275256233E-3</v>
      </c>
      <c r="F80">
        <f t="shared" si="22"/>
        <v>3.5050449171522302E-3</v>
      </c>
      <c r="G80">
        <f t="shared" si="23"/>
        <v>2.0943243416076617E-13</v>
      </c>
      <c r="H80">
        <f t="shared" si="24"/>
        <v>1.837033429234972E-13</v>
      </c>
      <c r="I80">
        <f t="shared" si="25"/>
        <v>1.1015856075906364E-10</v>
      </c>
      <c r="J80">
        <f t="shared" si="26"/>
        <v>1.2558712953321227E-10</v>
      </c>
      <c r="K80">
        <f t="shared" si="19"/>
        <v>4.4063424303625463E-8</v>
      </c>
      <c r="L80">
        <f t="shared" si="20"/>
        <v>5.0234851813284913E-8</v>
      </c>
      <c r="M80">
        <f t="shared" si="30"/>
        <v>1.9156615407119587E-9</v>
      </c>
      <c r="N80">
        <f t="shared" si="31"/>
        <v>2.0454208935102201E-9</v>
      </c>
      <c r="O80" s="1"/>
      <c r="P80" s="1"/>
      <c r="Q80">
        <f t="shared" si="32"/>
        <v>211663.64981454329</v>
      </c>
      <c r="R80">
        <f>Q80/Sheet1!$G$12</f>
        <v>8.4665459925817314E-13</v>
      </c>
    </row>
    <row r="81" spans="1:18" x14ac:dyDescent="0.3">
      <c r="A81">
        <f t="shared" si="33"/>
        <v>79432823.47242856</v>
      </c>
      <c r="B81">
        <f t="shared" si="27"/>
        <v>1.0852746391698105</v>
      </c>
      <c r="C81">
        <f t="shared" si="28"/>
        <v>0.38855448065912856</v>
      </c>
      <c r="D81">
        <f t="shared" si="29"/>
        <v>0.42168832379514887</v>
      </c>
      <c r="E81">
        <f t="shared" si="21"/>
        <v>4.2168832379514886E-3</v>
      </c>
      <c r="F81">
        <f t="shared" si="22"/>
        <v>3.8855448065912858E-3</v>
      </c>
      <c r="G81">
        <f t="shared" si="23"/>
        <v>2.6589492714535346E-13</v>
      </c>
      <c r="H81">
        <f t="shared" si="24"/>
        <v>2.2575230854864409E-13</v>
      </c>
      <c r="I81">
        <f t="shared" si="25"/>
        <v>8.676651251343936E-11</v>
      </c>
      <c r="J81">
        <f t="shared" si="26"/>
        <v>1.02195081289484E-10</v>
      </c>
      <c r="K81">
        <f t="shared" si="19"/>
        <v>3.4706605005375745E-8</v>
      </c>
      <c r="L81">
        <f t="shared" si="20"/>
        <v>4.0878032515793607E-8</v>
      </c>
      <c r="M81">
        <f t="shared" si="30"/>
        <v>1.7001400564549958E-9</v>
      </c>
      <c r="N81">
        <f t="shared" si="31"/>
        <v>1.8451188863073369E-9</v>
      </c>
      <c r="O81" s="1"/>
      <c r="P81" s="1"/>
      <c r="Q81">
        <f t="shared" si="32"/>
        <v>297901.55855454999</v>
      </c>
      <c r="R81">
        <f>Q81/Sheet1!$G$12</f>
        <v>1.1916062342182E-12</v>
      </c>
    </row>
    <row r="82" spans="1:18" x14ac:dyDescent="0.3">
      <c r="A82">
        <f t="shared" si="33"/>
        <v>100000000.00000052</v>
      </c>
      <c r="B82">
        <f t="shared" si="27"/>
        <v>1.1073544102324528</v>
      </c>
      <c r="C82">
        <f t="shared" si="28"/>
        <v>0.42952860921591374</v>
      </c>
      <c r="D82">
        <f t="shared" si="29"/>
        <v>0.47564039973625388</v>
      </c>
      <c r="E82">
        <f t="shared" si="21"/>
        <v>4.7564039973625391E-3</v>
      </c>
      <c r="F82">
        <f t="shared" si="22"/>
        <v>4.2952860921591377E-3</v>
      </c>
      <c r="G82">
        <f t="shared" si="23"/>
        <v>3.3828422244755576E-13</v>
      </c>
      <c r="H82">
        <f t="shared" si="24"/>
        <v>2.7587397286553039E-13</v>
      </c>
      <c r="I82">
        <f t="shared" si="25"/>
        <v>6.8199383809553879E-11</v>
      </c>
      <c r="J82">
        <f t="shared" si="26"/>
        <v>8.3627952589288929E-11</v>
      </c>
      <c r="K82">
        <f t="shared" si="19"/>
        <v>2.7279753523821554E-8</v>
      </c>
      <c r="L82">
        <f t="shared" si="20"/>
        <v>3.3451181035715575E-8</v>
      </c>
      <c r="M82">
        <f t="shared" si="30"/>
        <v>1.5072925071567502E-9</v>
      </c>
      <c r="N82">
        <f t="shared" si="31"/>
        <v>1.6691070053103582E-9</v>
      </c>
      <c r="O82" s="1"/>
      <c r="P82" s="1"/>
      <c r="Q82">
        <f t="shared" si="32"/>
        <v>418974.18873646128</v>
      </c>
      <c r="R82">
        <f>Q82/Sheet1!$G$12</f>
        <v>1.6758967549458451E-12</v>
      </c>
    </row>
    <row r="83" spans="1:18" x14ac:dyDescent="0.3">
      <c r="A83">
        <f t="shared" si="33"/>
        <v>125892541.17941739</v>
      </c>
      <c r="B83">
        <f t="shared" si="27"/>
        <v>1.1351511951098106</v>
      </c>
      <c r="C83">
        <f t="shared" si="28"/>
        <v>0.47322812893893956</v>
      </c>
      <c r="D83">
        <f t="shared" si="29"/>
        <v>0.53718547612461676</v>
      </c>
      <c r="E83">
        <f t="shared" si="21"/>
        <v>5.3718547612461674E-3</v>
      </c>
      <c r="F83">
        <f t="shared" si="22"/>
        <v>4.7322812893893958E-3</v>
      </c>
      <c r="G83">
        <f t="shared" si="23"/>
        <v>4.3148868598292608E-13</v>
      </c>
      <c r="H83">
        <f t="shared" si="24"/>
        <v>3.3486171645332428E-13</v>
      </c>
      <c r="I83">
        <f t="shared" si="25"/>
        <v>5.3467857380460405E-11</v>
      </c>
      <c r="J83">
        <f t="shared" si="26"/>
        <v>6.8896426165913012E-11</v>
      </c>
      <c r="K83">
        <f t="shared" si="19"/>
        <v>2.1387142952184164E-8</v>
      </c>
      <c r="L83">
        <f t="shared" si="20"/>
        <v>2.7558570466365211E-8</v>
      </c>
      <c r="M83">
        <f t="shared" si="30"/>
        <v>1.3346027442804189E-9</v>
      </c>
      <c r="N83">
        <f t="shared" si="31"/>
        <v>1.5149759001667503E-9</v>
      </c>
      <c r="O83" s="1"/>
      <c r="P83" s="1"/>
      <c r="Q83">
        <f t="shared" si="32"/>
        <v>588785.05487574323</v>
      </c>
      <c r="R83">
        <f>Q83/Sheet1!$G$12</f>
        <v>2.355140219502973E-12</v>
      </c>
    </row>
    <row r="84" spans="1:18" x14ac:dyDescent="0.3">
      <c r="A84">
        <f t="shared" si="33"/>
        <v>158489319.2461122</v>
      </c>
      <c r="B84">
        <f t="shared" si="27"/>
        <v>1.1701452739580922</v>
      </c>
      <c r="C84">
        <f t="shared" si="28"/>
        <v>0.51929550812233172</v>
      </c>
      <c r="D84">
        <f t="shared" si="29"/>
        <v>0.60765118461701251</v>
      </c>
      <c r="E84">
        <f t="shared" si="21"/>
        <v>6.076511846170125E-3</v>
      </c>
      <c r="F84">
        <f t="shared" si="22"/>
        <v>5.1929550812233171E-3</v>
      </c>
      <c r="G84">
        <f t="shared" si="23"/>
        <v>5.5210948380444598E-13</v>
      </c>
      <c r="H84">
        <f t="shared" si="24"/>
        <v>4.0322833843653096E-13</v>
      </c>
      <c r="K84">
        <f t="shared" si="19"/>
        <v>1.6714638092751108E-8</v>
      </c>
      <c r="L84">
        <f t="shared" si="20"/>
        <v>2.2886065610241083E-8</v>
      </c>
      <c r="M84">
        <f t="shared" si="30"/>
        <v>1.1798367694705635E-9</v>
      </c>
      <c r="N84">
        <f t="shared" si="31"/>
        <v>1.3805804198379628E-9</v>
      </c>
      <c r="O84" s="1"/>
      <c r="P84" s="1"/>
      <c r="Q84">
        <f t="shared" si="32"/>
        <v>826724.80021026742</v>
      </c>
      <c r="R84">
        <f>Q84/Sheet1!$G$12</f>
        <v>3.3068992008410697E-12</v>
      </c>
    </row>
    <row r="85" spans="1:18" x14ac:dyDescent="0.3">
      <c r="A85">
        <f t="shared" si="33"/>
        <v>199526231.49688905</v>
      </c>
      <c r="B85">
        <f t="shared" si="27"/>
        <v>1.2142002090825226</v>
      </c>
      <c r="C85">
        <f t="shared" si="28"/>
        <v>0.56718937352692089</v>
      </c>
      <c r="D85">
        <f t="shared" si="29"/>
        <v>0.68868145592577235</v>
      </c>
      <c r="E85">
        <f t="shared" si="21"/>
        <v>6.8868145592577232E-3</v>
      </c>
      <c r="F85">
        <f t="shared" si="22"/>
        <v>5.6718937352692091E-3</v>
      </c>
      <c r="G85">
        <f t="shared" si="23"/>
        <v>7.0916547753259339E-13</v>
      </c>
      <c r="H85">
        <f t="shared" si="24"/>
        <v>4.8103343186167753E-13</v>
      </c>
      <c r="K85">
        <f t="shared" si="19"/>
        <v>1.3012915182328244E-8</v>
      </c>
      <c r="L85">
        <f t="shared" si="20"/>
        <v>1.9184342704938166E-8</v>
      </c>
      <c r="M85">
        <f t="shared" si="30"/>
        <v>1.0410171559792504E-9</v>
      </c>
      <c r="N85">
        <f t="shared" si="31"/>
        <v>1.2640032484484987E-9</v>
      </c>
      <c r="O85" s="1"/>
      <c r="P85" s="1"/>
      <c r="Q85">
        <f t="shared" si="32"/>
        <v>1159851.9728218492</v>
      </c>
      <c r="R85">
        <f>Q85/Sheet1!$G$12</f>
        <v>4.6394078912873966E-12</v>
      </c>
    </row>
    <row r="86" spans="1:18" x14ac:dyDescent="0.3">
      <c r="A86">
        <f t="shared" si="33"/>
        <v>251188643.1509594</v>
      </c>
      <c r="B86">
        <f t="shared" si="27"/>
        <v>1.2696620864256114</v>
      </c>
      <c r="C86">
        <f t="shared" si="28"/>
        <v>0.6161726188720279</v>
      </c>
      <c r="D86">
        <f t="shared" si="29"/>
        <v>0.78233101287539197</v>
      </c>
      <c r="E86">
        <f t="shared" si="21"/>
        <v>7.8233101287539207E-3</v>
      </c>
      <c r="F86">
        <f t="shared" si="22"/>
        <v>6.1617261887202792E-3</v>
      </c>
      <c r="G86">
        <f t="shared" si="23"/>
        <v>9.1513343821451454E-13</v>
      </c>
      <c r="H86">
        <f t="shared" si="24"/>
        <v>5.6770240537706209E-13</v>
      </c>
      <c r="K86">
        <f t="shared" si="19"/>
        <v>1.0084114320390242E-8</v>
      </c>
      <c r="L86">
        <f t="shared" si="20"/>
        <v>1.625554185073004E-8</v>
      </c>
      <c r="M86">
        <f t="shared" si="30"/>
        <v>9.1640136825010134E-10</v>
      </c>
      <c r="N86">
        <f t="shared" si="31"/>
        <v>1.1635200732157087E-9</v>
      </c>
      <c r="O86" s="1"/>
      <c r="P86" s="1"/>
      <c r="Q86">
        <f t="shared" si="32"/>
        <v>1626002.4326477731</v>
      </c>
      <c r="R86">
        <f>Q86/Sheet1!$G$12</f>
        <v>6.504009730591092E-12</v>
      </c>
    </row>
    <row r="87" spans="1:18" x14ac:dyDescent="0.3">
      <c r="A87">
        <f t="shared" si="33"/>
        <v>316227766.01683968</v>
      </c>
      <c r="B87">
        <f t="shared" si="27"/>
        <v>1.3394844531986374</v>
      </c>
      <c r="C87">
        <f t="shared" si="28"/>
        <v>0.66532271277482391</v>
      </c>
      <c r="D87">
        <f t="shared" si="29"/>
        <v>0.89118943012181906</v>
      </c>
      <c r="E87">
        <f t="shared" si="21"/>
        <v>8.9118943012181911E-3</v>
      </c>
      <c r="F87">
        <f t="shared" si="22"/>
        <v>6.6532271277482393E-3</v>
      </c>
      <c r="G87">
        <f t="shared" si="23"/>
        <v>1.1874996701065556E-12</v>
      </c>
      <c r="H87">
        <f t="shared" si="24"/>
        <v>6.6187689962828453E-13</v>
      </c>
      <c r="K87">
        <f t="shared" si="19"/>
        <v>7.7712107562428867E-9</v>
      </c>
      <c r="L87">
        <f t="shared" si="20"/>
        <v>1.3942638298072706E-8</v>
      </c>
      <c r="M87">
        <f t="shared" si="30"/>
        <v>8.0446332327516263E-10</v>
      </c>
      <c r="N87">
        <f t="shared" si="31"/>
        <v>1.0775661146955899E-9</v>
      </c>
      <c r="O87" s="1"/>
      <c r="P87" s="1"/>
      <c r="Q87">
        <f t="shared" si="32"/>
        <v>2278295.7792949537</v>
      </c>
      <c r="R87">
        <f>Q87/Sheet1!$G$12</f>
        <v>9.1131831171798146E-12</v>
      </c>
    </row>
    <row r="88" spans="1:18" x14ac:dyDescent="0.3">
      <c r="A88">
        <f t="shared" si="33"/>
        <v>398107170.55349946</v>
      </c>
      <c r="B88">
        <f t="shared" si="27"/>
        <v>1.4273856050408122</v>
      </c>
      <c r="C88">
        <f t="shared" si="28"/>
        <v>0.71357235867584334</v>
      </c>
      <c r="D88">
        <f t="shared" si="29"/>
        <v>1.0185429129289181</v>
      </c>
      <c r="E88">
        <f t="shared" si="21"/>
        <v>1.0185429129289181E-2</v>
      </c>
      <c r="F88">
        <f t="shared" si="22"/>
        <v>7.1357235867584336E-3</v>
      </c>
      <c r="G88">
        <f t="shared" si="23"/>
        <v>1.5510968207942413E-12</v>
      </c>
      <c r="H88">
        <f t="shared" si="24"/>
        <v>7.613510495581676E-13</v>
      </c>
      <c r="K88">
        <f t="shared" si="19"/>
        <v>5.9495384721642165E-9</v>
      </c>
      <c r="L88">
        <f t="shared" si="20"/>
        <v>1.212096603100814E-8</v>
      </c>
      <c r="M88">
        <f t="shared" si="30"/>
        <v>7.0387727558959502E-10</v>
      </c>
      <c r="N88">
        <f t="shared" si="31"/>
        <v>1.0047042908919327E-9</v>
      </c>
      <c r="O88" s="1"/>
      <c r="P88" s="1"/>
      <c r="Q88">
        <f t="shared" si="32"/>
        <v>3191790.5403469536</v>
      </c>
      <c r="R88">
        <f>Q88/Sheet1!$G$12</f>
        <v>1.2767162161387815E-11</v>
      </c>
    </row>
    <row r="89" spans="1:18" x14ac:dyDescent="0.3">
      <c r="A89">
        <f t="shared" si="33"/>
        <v>501187233.62727511</v>
      </c>
      <c r="B89">
        <f t="shared" si="27"/>
        <v>1.5380465988209038</v>
      </c>
      <c r="C89">
        <f t="shared" si="28"/>
        <v>0.75978418130829928</v>
      </c>
      <c r="D89">
        <f t="shared" si="29"/>
        <v>1.1685834758991547</v>
      </c>
      <c r="E89">
        <f t="shared" si="21"/>
        <v>1.1685834758991548E-2</v>
      </c>
      <c r="F89">
        <f t="shared" si="22"/>
        <v>7.5978418130829926E-3</v>
      </c>
      <c r="G89">
        <f t="shared" si="23"/>
        <v>2.0416529495677355E-12</v>
      </c>
      <c r="H89">
        <f t="shared" si="24"/>
        <v>8.6314888267109223E-13</v>
      </c>
      <c r="K89">
        <f t="shared" si="19"/>
        <v>4.5200190420809703E-9</v>
      </c>
      <c r="L89">
        <f t="shared" si="20"/>
        <v>1.0691446625997017E-8</v>
      </c>
      <c r="M89">
        <f t="shared" si="30"/>
        <v>6.1350277956982325E-10</v>
      </c>
      <c r="N89">
        <f t="shared" si="31"/>
        <v>9.435958634845373E-10</v>
      </c>
      <c r="O89" s="1"/>
      <c r="P89" s="1"/>
      <c r="Q89">
        <f t="shared" si="32"/>
        <v>4473499.8932950962</v>
      </c>
      <c r="R89">
        <f>Q89/Sheet1!$G$12</f>
        <v>1.7893999573180385E-11</v>
      </c>
    </row>
    <row r="90" spans="1:18" x14ac:dyDescent="0.3">
      <c r="A90">
        <f t="shared" si="33"/>
        <v>630957344.48019683</v>
      </c>
      <c r="B90">
        <f t="shared" si="27"/>
        <v>1.6773605359850574</v>
      </c>
      <c r="C90">
        <f t="shared" si="28"/>
        <v>0.80285469805155185</v>
      </c>
      <c r="D90">
        <f t="shared" si="29"/>
        <v>1.3466767866418725</v>
      </c>
      <c r="E90">
        <f t="shared" si="21"/>
        <v>1.3466767866418726E-2</v>
      </c>
      <c r="F90">
        <f t="shared" si="22"/>
        <v>8.0285469805155187E-3</v>
      </c>
      <c r="G90">
        <f t="shared" si="23"/>
        <v>2.7112207723058964E-12</v>
      </c>
      <c r="H90">
        <f t="shared" si="24"/>
        <v>9.6377458874479784E-13</v>
      </c>
      <c r="K90">
        <f t="shared" ref="K90:K122" si="34">1/(4*PI()*$T$6)*$T$15*$T$10^2/G90</f>
        <v>3.4037472357952818E-9</v>
      </c>
      <c r="L90">
        <f t="shared" ref="L90:L122" si="35">1/(4*PI()*$T$6)*$T$15*$T$10^2/H90</f>
        <v>9.5751748563797728E-9</v>
      </c>
      <c r="M90">
        <f t="shared" si="30"/>
        <v>5.3236917554007929E-10</v>
      </c>
      <c r="N90">
        <f t="shared" si="31"/>
        <v>8.9297504562583059E-10</v>
      </c>
      <c r="O90" s="1"/>
      <c r="P90" s="1"/>
      <c r="Q90">
        <f t="shared" si="32"/>
        <v>6277712.2214956488</v>
      </c>
      <c r="R90">
        <f>Q90/Sheet1!$G$12</f>
        <v>2.5110848885982594E-11</v>
      </c>
    </row>
    <row r="91" spans="1:18" x14ac:dyDescent="0.3">
      <c r="A91">
        <f t="shared" si="33"/>
        <v>794328234.72428608</v>
      </c>
      <c r="B91">
        <f t="shared" si="27"/>
        <v>1.8527463916981064</v>
      </c>
      <c r="C91">
        <f t="shared" si="28"/>
        <v>0.84183223486116165</v>
      </c>
      <c r="D91">
        <f t="shared" si="29"/>
        <v>1.5597016355541702</v>
      </c>
      <c r="E91">
        <f t="shared" si="21"/>
        <v>1.5597016355541702E-2</v>
      </c>
      <c r="F91">
        <f t="shared" si="22"/>
        <v>8.4183223486116159E-3</v>
      </c>
      <c r="G91">
        <f t="shared" si="23"/>
        <v>3.6365336150172941E-12</v>
      </c>
      <c r="H91">
        <f t="shared" si="24"/>
        <v>1.0596176625571865E-12</v>
      </c>
      <c r="K91">
        <f t="shared" si="34"/>
        <v>2.5376666865550359E-9</v>
      </c>
      <c r="L91">
        <f t="shared" si="35"/>
        <v>8.7090943605981092E-9</v>
      </c>
      <c r="M91">
        <f t="shared" si="30"/>
        <v>4.5965792064375712E-10</v>
      </c>
      <c r="N91">
        <f t="shared" si="31"/>
        <v>8.5162955388817565E-10</v>
      </c>
      <c r="O91" s="1"/>
      <c r="P91" s="1"/>
      <c r="Q91">
        <f t="shared" si="32"/>
        <v>8829707.329522375</v>
      </c>
      <c r="R91">
        <f>Q91/Sheet1!$G$12</f>
        <v>3.5318829318089503E-11</v>
      </c>
    </row>
    <row r="92" spans="1:18" x14ac:dyDescent="0.3">
      <c r="A92">
        <f t="shared" si="33"/>
        <v>1000000000.0000058</v>
      </c>
      <c r="B92">
        <f t="shared" si="27"/>
        <v>2.0735441023245289</v>
      </c>
      <c r="C92">
        <f t="shared" si="28"/>
        <v>0.87602478363287228</v>
      </c>
      <c r="D92">
        <f t="shared" si="29"/>
        <v>1.8164760235920638</v>
      </c>
      <c r="E92">
        <f t="shared" si="21"/>
        <v>1.8164760235920639E-2</v>
      </c>
      <c r="F92">
        <f t="shared" si="22"/>
        <v>8.7602478363287238E-3</v>
      </c>
      <c r="G92">
        <f t="shared" si="23"/>
        <v>4.9319297204153888E-12</v>
      </c>
      <c r="H92">
        <f t="shared" si="24"/>
        <v>1.1474339198363746E-12</v>
      </c>
      <c r="K92">
        <f t="shared" si="34"/>
        <v>1.8711357891348248E-9</v>
      </c>
      <c r="L92">
        <f t="shared" si="35"/>
        <v>8.0425635409862297E-9</v>
      </c>
      <c r="M92">
        <f t="shared" si="30"/>
        <v>3.946813507649698E-10</v>
      </c>
      <c r="N92">
        <f t="shared" si="31"/>
        <v>8.183891871761818E-10</v>
      </c>
      <c r="O92" s="1"/>
      <c r="P92" s="1"/>
      <c r="Q92">
        <f t="shared" si="32"/>
        <v>12462737.126685563</v>
      </c>
      <c r="R92">
        <f>Q92/Sheet1!$G$12</f>
        <v>4.9850948506742255E-11</v>
      </c>
    </row>
    <row r="93" spans="1:18" x14ac:dyDescent="0.3">
      <c r="A93">
        <f t="shared" si="33"/>
        <v>1258925411.7941747</v>
      </c>
      <c r="B93">
        <f t="shared" si="27"/>
        <v>2.3515119510981073</v>
      </c>
      <c r="C93">
        <f t="shared" si="28"/>
        <v>0.90507202428855438</v>
      </c>
      <c r="D93">
        <f t="shared" si="29"/>
        <v>2.1282876817190921</v>
      </c>
      <c r="E93">
        <f t="shared" si="21"/>
        <v>2.1282876817190922E-2</v>
      </c>
      <c r="F93">
        <f t="shared" si="22"/>
        <v>9.0507202428855432E-3</v>
      </c>
      <c r="G93">
        <f t="shared" si="23"/>
        <v>6.7694210307141473E-12</v>
      </c>
      <c r="H93">
        <f t="shared" si="24"/>
        <v>1.2247808084144393E-12</v>
      </c>
      <c r="K93">
        <f t="shared" si="34"/>
        <v>1.3632347829299358E-9</v>
      </c>
      <c r="L93">
        <f t="shared" si="35"/>
        <v>7.5346626481791539E-9</v>
      </c>
      <c r="M93">
        <f t="shared" si="30"/>
        <v>3.3685728521644604E-10</v>
      </c>
      <c r="N93">
        <f t="shared" si="31"/>
        <v>7.9212393200093675E-10</v>
      </c>
      <c r="O93" s="1"/>
      <c r="P93" s="1"/>
      <c r="Q93">
        <f t="shared" si="32"/>
        <v>17675898.780551761</v>
      </c>
      <c r="R93">
        <f>Q93/Sheet1!$G$12</f>
        <v>7.0703595122207043E-11</v>
      </c>
    </row>
    <row r="94" spans="1:18" x14ac:dyDescent="0.3">
      <c r="A94">
        <f t="shared" si="33"/>
        <v>1584893192.461123</v>
      </c>
      <c r="B94">
        <f t="shared" si="27"/>
        <v>2.7014527395809234</v>
      </c>
      <c r="C94">
        <f t="shared" si="28"/>
        <v>0.92896355328703306</v>
      </c>
      <c r="D94">
        <f t="shared" si="29"/>
        <v>2.5095511359980844</v>
      </c>
      <c r="E94">
        <f t="shared" si="21"/>
        <v>2.5095511359980845E-2</v>
      </c>
      <c r="F94">
        <f t="shared" si="22"/>
        <v>9.2896355328703304E-3</v>
      </c>
      <c r="G94">
        <f t="shared" si="23"/>
        <v>9.4099467323700036E-12</v>
      </c>
      <c r="H94">
        <f t="shared" si="24"/>
        <v>1.2902892028379465E-12</v>
      </c>
      <c r="K94">
        <f t="shared" si="34"/>
        <v>9.8069739094502685E-10</v>
      </c>
      <c r="L94">
        <f t="shared" si="35"/>
        <v>7.1521254220136033E-9</v>
      </c>
      <c r="M94">
        <f t="shared" si="30"/>
        <v>2.8568025585912756E-10</v>
      </c>
      <c r="N94">
        <f t="shared" si="31"/>
        <v>7.7175170983481928E-10</v>
      </c>
      <c r="O94" s="1"/>
      <c r="P94" s="1"/>
      <c r="Q94">
        <f t="shared" si="32"/>
        <v>25224843.267513905</v>
      </c>
      <c r="R94">
        <f>Q94/Sheet1!$G$12</f>
        <v>1.0089937307005562E-10</v>
      </c>
    </row>
    <row r="95" spans="1:18" x14ac:dyDescent="0.3">
      <c r="A95">
        <f t="shared" si="33"/>
        <v>1995262314.9688916</v>
      </c>
      <c r="B95">
        <f t="shared" si="27"/>
        <v>3.1420020908252275</v>
      </c>
      <c r="C95">
        <f t="shared" si="28"/>
        <v>0.94800064406825202</v>
      </c>
      <c r="D95">
        <f t="shared" si="29"/>
        <v>2.9786200057661101</v>
      </c>
      <c r="E95">
        <f t="shared" si="21"/>
        <v>2.97862000576611E-2</v>
      </c>
      <c r="F95">
        <f t="shared" si="22"/>
        <v>9.4800064406825209E-3</v>
      </c>
      <c r="G95">
        <f t="shared" si="23"/>
        <v>1.3252136915768811E-11</v>
      </c>
      <c r="H95">
        <f t="shared" si="24"/>
        <v>1.3437084185613209E-12</v>
      </c>
      <c r="K95">
        <f t="shared" si="34"/>
        <v>6.9636393496554598E-10</v>
      </c>
      <c r="L95">
        <f t="shared" si="35"/>
        <v>6.8677922098958741E-9</v>
      </c>
      <c r="M95">
        <f t="shared" si="30"/>
        <v>2.4069173282783369E-10</v>
      </c>
      <c r="N95">
        <f t="shared" si="31"/>
        <v>7.5625392778940033E-10</v>
      </c>
      <c r="O95" s="1"/>
      <c r="P95" s="1"/>
      <c r="Q95">
        <f t="shared" si="32"/>
        <v>36264069.52391877</v>
      </c>
      <c r="R95">
        <f>Q95/Sheet1!$G$12</f>
        <v>1.4505627809567509E-10</v>
      </c>
    </row>
    <row r="96" spans="1:18" x14ac:dyDescent="0.3">
      <c r="A96">
        <f t="shared" si="33"/>
        <v>2511886431.5095954</v>
      </c>
      <c r="B96">
        <f t="shared" si="27"/>
        <v>3.6966208642561167</v>
      </c>
      <c r="C96">
        <f t="shared" si="28"/>
        <v>0.96271510587512399</v>
      </c>
      <c r="D96">
        <f t="shared" si="29"/>
        <v>3.5587927467125198</v>
      </c>
      <c r="E96">
        <f t="shared" si="21"/>
        <v>3.5587927467125198E-2</v>
      </c>
      <c r="F96">
        <f t="shared" si="22"/>
        <v>9.6271510587512404E-3</v>
      </c>
      <c r="G96">
        <f t="shared" si="23"/>
        <v>1.8908454404354833E-11</v>
      </c>
      <c r="H96">
        <f t="shared" si="24"/>
        <v>1.3857402137401582E-12</v>
      </c>
      <c r="K96">
        <f t="shared" si="34"/>
        <v>4.8805206454323198E-10</v>
      </c>
      <c r="L96">
        <f t="shared" si="35"/>
        <v>6.6594807005415771E-9</v>
      </c>
      <c r="M96">
        <f t="shared" si="30"/>
        <v>2.0145292565456907E-10</v>
      </c>
      <c r="N96">
        <f t="shared" si="31"/>
        <v>7.4469508814011641E-10</v>
      </c>
      <c r="O96" s="1"/>
      <c r="P96" s="1"/>
      <c r="Q96">
        <f t="shared" si="32"/>
        <v>52570351.629028499</v>
      </c>
      <c r="R96">
        <f>Q96/Sheet1!$G$12</f>
        <v>2.1028140651611399E-10</v>
      </c>
    </row>
    <row r="97" spans="1:18" x14ac:dyDescent="0.3">
      <c r="A97">
        <f t="shared" si="33"/>
        <v>3162277660.1683989</v>
      </c>
      <c r="B97">
        <f t="shared" si="27"/>
        <v>4.3948445319863758</v>
      </c>
      <c r="C97">
        <f t="shared" si="28"/>
        <v>0.97376889006547673</v>
      </c>
      <c r="D97">
        <f t="shared" si="29"/>
        <v>4.2795628819227032</v>
      </c>
      <c r="E97">
        <f t="shared" si="21"/>
        <v>4.2795628819227036E-2</v>
      </c>
      <c r="F97">
        <f t="shared" si="22"/>
        <v>9.7376889006547673E-3</v>
      </c>
      <c r="G97">
        <f t="shared" si="23"/>
        <v>2.732401591842057E-11</v>
      </c>
      <c r="H97">
        <f t="shared" si="24"/>
        <v>1.4177409285905662E-12</v>
      </c>
      <c r="K97">
        <f t="shared" si="34"/>
        <v>3.3773623309689444E-10</v>
      </c>
      <c r="L97">
        <f t="shared" si="35"/>
        <v>6.5091654076328186E-9</v>
      </c>
      <c r="M97">
        <f t="shared" si="30"/>
        <v>1.6752393419708278E-10</v>
      </c>
      <c r="N97">
        <f t="shared" si="31"/>
        <v>7.3624164618289487E-10</v>
      </c>
      <c r="O97" s="1"/>
      <c r="P97" s="1"/>
      <c r="Q97">
        <f t="shared" si="32"/>
        <v>76893994.421934381</v>
      </c>
      <c r="R97">
        <f>Q97/Sheet1!$G$12</f>
        <v>3.0757597768773754E-10</v>
      </c>
    </row>
    <row r="98" spans="1:18" x14ac:dyDescent="0.3">
      <c r="A98">
        <f t="shared" si="33"/>
        <v>3981071705.5349975</v>
      </c>
      <c r="B98">
        <f t="shared" si="27"/>
        <v>5.2738560504081251</v>
      </c>
      <c r="C98">
        <f t="shared" si="28"/>
        <v>0.98185860033402184</v>
      </c>
      <c r="D98">
        <f t="shared" si="29"/>
        <v>5.1781809200168345</v>
      </c>
      <c r="E98">
        <f t="shared" ref="E98:E122" si="36">D98*$T$13</f>
        <v>5.1781809200168345E-2</v>
      </c>
      <c r="F98">
        <f t="shared" ref="F98:F122" si="37">C98*$T$12</f>
        <v>9.8185860033402194E-3</v>
      </c>
      <c r="G98">
        <f t="shared" ref="G98:G122" si="38">$T$8*$T$1^2*(SQRT((SQRT(5)*E98)^2+1)-1)</f>
        <v>3.996157851393904E-11</v>
      </c>
      <c r="H98">
        <f t="shared" ref="H98:H122" si="39">$T$8*$T$1^2*(SQRT((SQRT(5)*F98)^2+1)-1)</f>
        <v>1.4413920570997632E-12</v>
      </c>
      <c r="K98">
        <f t="shared" si="34"/>
        <v>2.309295716671454E-10</v>
      </c>
      <c r="L98">
        <f t="shared" si="35"/>
        <v>6.4023595550646379E-9</v>
      </c>
      <c r="M98">
        <f t="shared" si="30"/>
        <v>1.3845194320115917E-10</v>
      </c>
      <c r="N98">
        <f t="shared" si="31"/>
        <v>7.3017561834219541E-10</v>
      </c>
      <c r="O98" s="1"/>
      <c r="P98" s="1"/>
      <c r="Q98">
        <f t="shared" si="32"/>
        <v>113511821.01756617</v>
      </c>
      <c r="R98">
        <f>Q98/Sheet1!$G$12</f>
        <v>4.5404728407026471E-10</v>
      </c>
    </row>
    <row r="99" spans="1:18" x14ac:dyDescent="0.3">
      <c r="A99">
        <f t="shared" si="33"/>
        <v>5011872336.2727547</v>
      </c>
      <c r="B99">
        <f t="shared" si="27"/>
        <v>6.3804659882090426</v>
      </c>
      <c r="C99">
        <f t="shared" si="28"/>
        <v>0.9876417466449825</v>
      </c>
      <c r="D99">
        <f t="shared" si="29"/>
        <v>6.3016145730036834</v>
      </c>
      <c r="E99">
        <f t="shared" si="36"/>
        <v>6.3016145730036832E-2</v>
      </c>
      <c r="F99">
        <f t="shared" si="37"/>
        <v>9.8764174664498251E-3</v>
      </c>
      <c r="G99">
        <f t="shared" si="38"/>
        <v>5.908814482460741E-11</v>
      </c>
      <c r="H99">
        <f t="shared" si="39"/>
        <v>1.4584195822997248E-12</v>
      </c>
      <c r="K99">
        <f t="shared" si="34"/>
        <v>1.5617870956618341E-10</v>
      </c>
      <c r="L99">
        <f t="shared" si="35"/>
        <v>6.3276099151213962E-9</v>
      </c>
      <c r="M99">
        <f t="shared" si="30"/>
        <v>1.1376913048520048E-10</v>
      </c>
      <c r="N99">
        <f t="shared" si="31"/>
        <v>7.2590006756893825E-10</v>
      </c>
      <c r="O99" s="1"/>
      <c r="P99" s="1"/>
      <c r="Q99">
        <f t="shared" si="32"/>
        <v>169098912.47279364</v>
      </c>
      <c r="R99">
        <f>Q99/Sheet1!$G$12</f>
        <v>6.7639564989117459E-10</v>
      </c>
    </row>
    <row r="100" spans="1:18" x14ac:dyDescent="0.3">
      <c r="A100">
        <f t="shared" si="33"/>
        <v>6309573444.8019733</v>
      </c>
      <c r="B100">
        <f t="shared" si="27"/>
        <v>7.7736053598505794</v>
      </c>
      <c r="C100">
        <f t="shared" si="28"/>
        <v>0.99169130159334729</v>
      </c>
      <c r="D100">
        <f t="shared" si="29"/>
        <v>7.7090168173832421</v>
      </c>
      <c r="E100">
        <f t="shared" si="36"/>
        <v>7.7090168173832421E-2</v>
      </c>
      <c r="F100">
        <f t="shared" si="37"/>
        <v>9.9169130159334727E-3</v>
      </c>
      <c r="G100">
        <f t="shared" si="38"/>
        <v>8.8215256001256263E-11</v>
      </c>
      <c r="H100">
        <f t="shared" si="39"/>
        <v>1.4704023298404544E-12</v>
      </c>
      <c r="K100">
        <f t="shared" si="34"/>
        <v>1.0461127278523711E-10</v>
      </c>
      <c r="L100">
        <f t="shared" si="35"/>
        <v>6.276044332960394E-9</v>
      </c>
      <c r="M100">
        <f t="shared" si="30"/>
        <v>9.2998786694416921E-11</v>
      </c>
      <c r="N100">
        <f t="shared" si="31"/>
        <v>7.2293586670732019E-10</v>
      </c>
      <c r="O100" s="1"/>
      <c r="P100" s="1"/>
      <c r="Q100">
        <f t="shared" si="32"/>
        <v>254104404.06717744</v>
      </c>
      <c r="R100">
        <f>Q100/Sheet1!$G$12</f>
        <v>1.0164176162687097E-9</v>
      </c>
    </row>
    <row r="101" spans="1:18" x14ac:dyDescent="0.3">
      <c r="A101">
        <f t="shared" si="33"/>
        <v>7943282347.2428665</v>
      </c>
      <c r="B101">
        <f t="shared" si="27"/>
        <v>9.5274639169810698</v>
      </c>
      <c r="C101">
        <f t="shared" si="28"/>
        <v>0.99447647330970312</v>
      </c>
      <c r="D101">
        <f t="shared" si="29"/>
        <v>9.4748387157447844</v>
      </c>
      <c r="E101">
        <f t="shared" si="36"/>
        <v>9.474838715744785E-2</v>
      </c>
      <c r="F101">
        <f t="shared" si="37"/>
        <v>9.944764733097031E-3</v>
      </c>
      <c r="G101">
        <f t="shared" si="38"/>
        <v>1.3276597316741504E-10</v>
      </c>
      <c r="H101">
        <f t="shared" si="39"/>
        <v>1.4786721756000364E-12</v>
      </c>
      <c r="K101">
        <f t="shared" si="34"/>
        <v>6.9508097513285598E-11</v>
      </c>
      <c r="L101">
        <f t="shared" si="35"/>
        <v>6.240943977742836E-9</v>
      </c>
      <c r="M101">
        <f t="shared" si="30"/>
        <v>7.5666640048673551E-11</v>
      </c>
      <c r="N101">
        <f t="shared" si="31"/>
        <v>7.2091118278293195E-10</v>
      </c>
      <c r="O101" s="1"/>
      <c r="P101" s="1"/>
      <c r="Q101">
        <f t="shared" si="32"/>
        <v>384924777.44603795</v>
      </c>
      <c r="R101">
        <f>Q101/Sheet1!$G$12</f>
        <v>1.5396991097841517E-9</v>
      </c>
    </row>
    <row r="102" spans="1:18" x14ac:dyDescent="0.3">
      <c r="A102">
        <f t="shared" si="33"/>
        <v>10000000000.000065</v>
      </c>
      <c r="B102">
        <f t="shared" si="27"/>
        <v>11.735441023245295</v>
      </c>
      <c r="C102">
        <f t="shared" si="28"/>
        <v>0.99636284599122338</v>
      </c>
      <c r="D102">
        <f t="shared" si="29"/>
        <v>11.692757416882838</v>
      </c>
      <c r="E102">
        <f t="shared" si="36"/>
        <v>0.11692757416882837</v>
      </c>
      <c r="F102">
        <f t="shared" si="37"/>
        <v>9.9636284599122337E-3</v>
      </c>
      <c r="G102">
        <f t="shared" si="38"/>
        <v>2.0106276858469812E-10</v>
      </c>
      <c r="H102">
        <f t="shared" si="39"/>
        <v>1.4842864379893616E-12</v>
      </c>
      <c r="K102">
        <f t="shared" si="34"/>
        <v>4.5897658101129244E-11</v>
      </c>
      <c r="L102">
        <f t="shared" si="35"/>
        <v>6.2173378218477571E-9</v>
      </c>
      <c r="M102">
        <f t="shared" si="30"/>
        <v>6.1313955730266279E-11</v>
      </c>
      <c r="N102">
        <f t="shared" si="31"/>
        <v>7.1954631137441287E-10</v>
      </c>
      <c r="O102" s="1"/>
      <c r="P102" s="1"/>
      <c r="Q102">
        <f t="shared" si="32"/>
        <v>587339360.42191625</v>
      </c>
      <c r="R102">
        <f>Q102/Sheet1!$G$12</f>
        <v>2.3493574416876652E-9</v>
      </c>
    </row>
    <row r="103" spans="1:18" x14ac:dyDescent="0.3">
      <c r="A103">
        <f t="shared" si="33"/>
        <v>12589254117.941755</v>
      </c>
      <c r="B103">
        <f t="shared" si="27"/>
        <v>14.515119510981082</v>
      </c>
      <c r="C103">
        <f t="shared" si="28"/>
        <v>0.99762400775252191</v>
      </c>
      <c r="D103">
        <f t="shared" si="29"/>
        <v>14.480631699551774</v>
      </c>
      <c r="E103">
        <f t="shared" si="36"/>
        <v>0.14480631699551774</v>
      </c>
      <c r="F103">
        <f t="shared" si="37"/>
        <v>9.9762400775252197E-3</v>
      </c>
      <c r="G103">
        <f t="shared" si="38"/>
        <v>3.0573938808621394E-10</v>
      </c>
      <c r="H103">
        <f t="shared" si="39"/>
        <v>1.4880458657410477E-12</v>
      </c>
      <c r="K103">
        <f t="shared" si="34"/>
        <v>3.0183583041530451E-11</v>
      </c>
      <c r="L103">
        <f t="shared" si="35"/>
        <v>6.2016302197588785E-9</v>
      </c>
      <c r="M103">
        <f t="shared" si="30"/>
        <v>4.9509525930812012E-11</v>
      </c>
      <c r="N103">
        <f t="shared" si="31"/>
        <v>7.1863668581775327E-10</v>
      </c>
      <c r="O103" s="1"/>
      <c r="P103" s="1"/>
      <c r="Q103">
        <f t="shared" si="32"/>
        <v>901944074.22223115</v>
      </c>
      <c r="R103">
        <f>Q103/Sheet1!$G$12</f>
        <v>3.6077762968889247E-9</v>
      </c>
    </row>
    <row r="104" spans="1:18" x14ac:dyDescent="0.3">
      <c r="A104">
        <f t="shared" si="33"/>
        <v>15848931924.61124</v>
      </c>
      <c r="B104">
        <f t="shared" si="27"/>
        <v>18.014527395809239</v>
      </c>
      <c r="C104">
        <f t="shared" si="28"/>
        <v>0.99845808934692348</v>
      </c>
      <c r="D104">
        <f t="shared" si="29"/>
        <v>17.986750604107502</v>
      </c>
      <c r="E104">
        <f t="shared" si="36"/>
        <v>0.17986750604107501</v>
      </c>
      <c r="F104">
        <f t="shared" si="37"/>
        <v>9.9845808934692342E-3</v>
      </c>
      <c r="G104">
        <f t="shared" si="38"/>
        <v>4.6564794135673959E-10</v>
      </c>
      <c r="H104">
        <f t="shared" si="39"/>
        <v>1.4905348111340825E-12</v>
      </c>
      <c r="K104">
        <f t="shared" si="34"/>
        <v>1.9818213267471534E-11</v>
      </c>
      <c r="L104">
        <f t="shared" si="35"/>
        <v>6.1912745280638746E-9</v>
      </c>
      <c r="M104">
        <f t="shared" si="30"/>
        <v>3.9858739713652175E-11</v>
      </c>
      <c r="N104">
        <f t="shared" si="31"/>
        <v>7.1803635853401691E-10</v>
      </c>
      <c r="O104" s="1"/>
      <c r="P104" s="1"/>
      <c r="Q104">
        <f t="shared" si="32"/>
        <v>1392749361.1870995</v>
      </c>
      <c r="R104">
        <f>Q104/Sheet1!$G$12</f>
        <v>5.5709974447483981E-9</v>
      </c>
    </row>
    <row r="105" spans="1:18" x14ac:dyDescent="0.3">
      <c r="A105">
        <f t="shared" si="33"/>
        <v>19952623149.688931</v>
      </c>
      <c r="B105">
        <f t="shared" si="27"/>
        <v>22.42002090825229</v>
      </c>
      <c r="C105">
        <f t="shared" si="28"/>
        <v>0.99900479135848541</v>
      </c>
      <c r="D105">
        <f t="shared" si="29"/>
        <v>22.397708309701461</v>
      </c>
      <c r="E105">
        <f t="shared" si="36"/>
        <v>0.22397708309701461</v>
      </c>
      <c r="F105">
        <f t="shared" si="37"/>
        <v>9.9900479135848538E-3</v>
      </c>
      <c r="G105">
        <f t="shared" si="38"/>
        <v>7.0821451456672365E-10</v>
      </c>
      <c r="H105">
        <f t="shared" si="39"/>
        <v>1.4921673279782341E-12</v>
      </c>
      <c r="K105">
        <f t="shared" si="34"/>
        <v>1.303038841983167E-11</v>
      </c>
      <c r="L105">
        <f t="shared" si="35"/>
        <v>6.1845009177828316E-9</v>
      </c>
      <c r="M105">
        <f t="shared" si="30"/>
        <v>3.2009043099867607E-11</v>
      </c>
      <c r="N105">
        <f t="shared" si="31"/>
        <v>7.1764341555218052E-10</v>
      </c>
      <c r="O105" s="1"/>
      <c r="P105" s="1"/>
      <c r="Q105">
        <f t="shared" si="32"/>
        <v>2160789406.9517784</v>
      </c>
      <c r="R105">
        <f>Q105/Sheet1!$G$12</f>
        <v>8.6431576278071129E-9</v>
      </c>
    </row>
    <row r="106" spans="1:18" x14ac:dyDescent="0.3">
      <c r="A106">
        <f t="shared" si="33"/>
        <v>25118864315.09597</v>
      </c>
      <c r="B106">
        <f t="shared" si="27"/>
        <v>27.966208642561188</v>
      </c>
      <c r="C106">
        <f t="shared" si="28"/>
        <v>0.99936049829635176</v>
      </c>
      <c r="D106">
        <f t="shared" si="29"/>
        <v>27.948324204489687</v>
      </c>
      <c r="E106">
        <f t="shared" si="36"/>
        <v>0.27948324204489688</v>
      </c>
      <c r="F106">
        <f t="shared" si="37"/>
        <v>9.9936049829635176E-3</v>
      </c>
      <c r="G106">
        <f t="shared" si="38"/>
        <v>1.071957268667364E-9</v>
      </c>
      <c r="H106">
        <f t="shared" si="39"/>
        <v>1.4932299905818832E-12</v>
      </c>
      <c r="K106">
        <f t="shared" si="34"/>
        <v>8.6088414893994752E-12</v>
      </c>
      <c r="L106">
        <f t="shared" si="35"/>
        <v>6.1800996950046845E-9</v>
      </c>
      <c r="M106">
        <f t="shared" si="30"/>
        <v>2.5651956996703497E-11</v>
      </c>
      <c r="N106">
        <f t="shared" si="31"/>
        <v>7.1738798145981728E-10</v>
      </c>
      <c r="O106" s="1"/>
      <c r="P106" s="1"/>
      <c r="Q106">
        <f t="shared" si="32"/>
        <v>3365669182.2414885</v>
      </c>
      <c r="R106">
        <f>Q106/Sheet1!$G$12</f>
        <v>1.3462676728965953E-8</v>
      </c>
    </row>
    <row r="107" spans="1:18" x14ac:dyDescent="0.3">
      <c r="A107">
        <f t="shared" si="33"/>
        <v>31622776601.68401</v>
      </c>
      <c r="B107">
        <f t="shared" si="27"/>
        <v>34.948445319863779</v>
      </c>
      <c r="C107">
        <f t="shared" si="28"/>
        <v>0.9995905478056194</v>
      </c>
      <c r="D107">
        <f t="shared" si="29"/>
        <v>34.934135602237369</v>
      </c>
      <c r="E107">
        <f t="shared" si="36"/>
        <v>0.34934135602237371</v>
      </c>
      <c r="F107">
        <f t="shared" si="37"/>
        <v>9.9959054780561947E-3</v>
      </c>
      <c r="G107">
        <f t="shared" si="38"/>
        <v>1.6085865425323862E-9</v>
      </c>
      <c r="H107">
        <f t="shared" si="39"/>
        <v>1.4939174571602994E-12</v>
      </c>
      <c r="K107">
        <f t="shared" si="34"/>
        <v>5.7369062623381657E-12</v>
      </c>
      <c r="L107">
        <f t="shared" si="35"/>
        <v>6.1772557547513371E-9</v>
      </c>
      <c r="M107">
        <f t="shared" si="30"/>
        <v>2.0522311437343276E-11</v>
      </c>
      <c r="N107">
        <f t="shared" si="31"/>
        <v>7.1722287910520651E-10</v>
      </c>
      <c r="O107" s="1"/>
      <c r="P107" s="1"/>
      <c r="Q107">
        <f t="shared" si="32"/>
        <v>5259686343.9580631</v>
      </c>
      <c r="R107">
        <f>Q107/Sheet1!$G$12</f>
        <v>2.1038745375832253E-8</v>
      </c>
    </row>
    <row r="108" spans="1:18" x14ac:dyDescent="0.3">
      <c r="A108">
        <f t="shared" si="33"/>
        <v>39810717055.349998</v>
      </c>
      <c r="B108">
        <f t="shared" si="27"/>
        <v>43.738560504081271</v>
      </c>
      <c r="C108">
        <f t="shared" si="28"/>
        <v>0.99973860468592646</v>
      </c>
      <c r="D108">
        <f t="shared" si="29"/>
        <v>43.727127449321181</v>
      </c>
      <c r="E108">
        <f t="shared" si="36"/>
        <v>0.43727127449321179</v>
      </c>
      <c r="F108">
        <f t="shared" si="37"/>
        <v>9.9973860468592652E-3</v>
      </c>
      <c r="G108">
        <f t="shared" si="38"/>
        <v>2.3840421258110488E-9</v>
      </c>
      <c r="H108">
        <f t="shared" si="39"/>
        <v>1.4943599853820821E-12</v>
      </c>
      <c r="K108">
        <f t="shared" si="34"/>
        <v>3.8708670914225062E-12</v>
      </c>
      <c r="L108">
        <f t="shared" si="35"/>
        <v>6.1754264699529035E-9</v>
      </c>
      <c r="M108">
        <f t="shared" si="30"/>
        <v>1.6395524985134293E-11</v>
      </c>
      <c r="N108">
        <f t="shared" si="31"/>
        <v>7.1711666155847239E-10</v>
      </c>
      <c r="O108" s="1"/>
      <c r="P108" s="1"/>
      <c r="Q108">
        <f t="shared" si="32"/>
        <v>8241875717.560235</v>
      </c>
      <c r="R108">
        <f>Q108/Sheet1!$G$12</f>
        <v>3.2967502870240943E-8</v>
      </c>
    </row>
    <row r="109" spans="1:18" x14ac:dyDescent="0.3">
      <c r="A109">
        <f t="shared" si="33"/>
        <v>50118723362.727577</v>
      </c>
      <c r="B109">
        <f t="shared" si="27"/>
        <v>54.804659882090455</v>
      </c>
      <c r="C109">
        <f t="shared" si="28"/>
        <v>0.99983351650535435</v>
      </c>
      <c r="D109">
        <f t="shared" si="29"/>
        <v>54.795535810790419</v>
      </c>
      <c r="E109">
        <f t="shared" si="36"/>
        <v>0.54795535810790419</v>
      </c>
      <c r="F109">
        <f t="shared" si="37"/>
        <v>9.9983351650535443E-3</v>
      </c>
      <c r="G109">
        <f t="shared" si="38"/>
        <v>3.4783853622965243E-9</v>
      </c>
      <c r="H109">
        <f t="shared" si="39"/>
        <v>1.4946437024245067E-12</v>
      </c>
      <c r="K109">
        <f t="shared" si="34"/>
        <v>2.6530442283353455E-12</v>
      </c>
      <c r="L109">
        <f t="shared" si="35"/>
        <v>6.174254234903893E-9</v>
      </c>
      <c r="M109">
        <f t="shared" si="30"/>
        <v>1.3083715671639043E-11</v>
      </c>
      <c r="N109">
        <f t="shared" si="31"/>
        <v>7.1704858737815432E-10</v>
      </c>
      <c r="O109" s="1"/>
      <c r="P109" s="1"/>
      <c r="Q109">
        <f t="shared" si="32"/>
        <v>12943619843.400354</v>
      </c>
      <c r="R109">
        <f>Q109/Sheet1!$G$12</f>
        <v>5.1774479373601419E-8</v>
      </c>
    </row>
    <row r="110" spans="1:18" x14ac:dyDescent="0.3">
      <c r="A110">
        <f t="shared" si="33"/>
        <v>63095734448.019768</v>
      </c>
      <c r="B110">
        <f t="shared" si="27"/>
        <v>68.736053598505833</v>
      </c>
      <c r="C110">
        <f t="shared" si="28"/>
        <v>0.99989416634413608</v>
      </c>
      <c r="D110">
        <f t="shared" si="29"/>
        <v>68.728779010663843</v>
      </c>
      <c r="E110">
        <f t="shared" si="36"/>
        <v>0.68728779010663843</v>
      </c>
      <c r="F110">
        <f t="shared" si="37"/>
        <v>9.9989416634413616E-3</v>
      </c>
      <c r="G110">
        <f t="shared" si="38"/>
        <v>4.9855881259885195E-9</v>
      </c>
      <c r="H110">
        <f t="shared" si="39"/>
        <v>1.4948250152579203E-12</v>
      </c>
      <c r="K110">
        <f t="shared" si="34"/>
        <v>1.8509973098785004E-12</v>
      </c>
      <c r="L110">
        <f t="shared" si="35"/>
        <v>6.1735053368602284E-9</v>
      </c>
      <c r="M110">
        <f t="shared" si="30"/>
        <v>1.0431281057855827E-11</v>
      </c>
      <c r="N110">
        <f t="shared" si="31"/>
        <v>7.1700509389385671E-10</v>
      </c>
      <c r="O110" s="1"/>
      <c r="P110" s="1"/>
      <c r="Q110">
        <f t="shared" si="32"/>
        <v>20364276909.133591</v>
      </c>
      <c r="R110">
        <f>Q110/Sheet1!$G$12</f>
        <v>8.1457107636534358E-8</v>
      </c>
    </row>
    <row r="111" spans="1:18" x14ac:dyDescent="0.3">
      <c r="A111">
        <f t="shared" si="33"/>
        <v>79432823472.428711</v>
      </c>
      <c r="B111">
        <f t="shared" si="27"/>
        <v>86.27463916981074</v>
      </c>
      <c r="C111">
        <f t="shared" si="28"/>
        <v>0.99993282335832445</v>
      </c>
      <c r="D111">
        <f t="shared" si="29"/>
        <v>86.268843529289541</v>
      </c>
      <c r="E111">
        <f t="shared" si="36"/>
        <v>0.86268843529289541</v>
      </c>
      <c r="F111">
        <f t="shared" si="37"/>
        <v>9.9993282335832448E-3</v>
      </c>
      <c r="G111">
        <f t="shared" si="38"/>
        <v>7.0150174182519379E-9</v>
      </c>
      <c r="H111">
        <f t="shared" si="39"/>
        <v>1.494940586228825E-12</v>
      </c>
      <c r="K111">
        <f t="shared" si="34"/>
        <v>1.3155078111932233E-12</v>
      </c>
      <c r="L111">
        <f t="shared" si="35"/>
        <v>6.1730280750799019E-9</v>
      </c>
      <c r="M111">
        <f t="shared" si="30"/>
        <v>8.3104071098401703E-12</v>
      </c>
      <c r="N111">
        <f t="shared" si="31"/>
        <v>7.1697737475569038E-10</v>
      </c>
      <c r="O111" s="1"/>
      <c r="P111" s="1"/>
      <c r="Q111">
        <f t="shared" si="32"/>
        <v>32086066479.926876</v>
      </c>
      <c r="R111">
        <f>Q111/Sheet1!$G$12</f>
        <v>1.2834426591970751E-7</v>
      </c>
    </row>
    <row r="112" spans="1:18" x14ac:dyDescent="0.3">
      <c r="A112">
        <f t="shared" si="33"/>
        <v>100000000000.00072</v>
      </c>
      <c r="B112">
        <f t="shared" si="27"/>
        <v>108.35441023245303</v>
      </c>
      <c r="C112">
        <f t="shared" si="28"/>
        <v>0.99995741211555556</v>
      </c>
      <c r="D112">
        <f t="shared" si="29"/>
        <v>108.349795647351</v>
      </c>
      <c r="E112">
        <f t="shared" si="36"/>
        <v>1.0834979564735101</v>
      </c>
      <c r="F112">
        <f t="shared" si="37"/>
        <v>9.999574121155555E-3</v>
      </c>
      <c r="G112">
        <f t="shared" si="38"/>
        <v>9.6959347501249253E-9</v>
      </c>
      <c r="H112">
        <f t="shared" si="39"/>
        <v>1.4950141003473622E-12</v>
      </c>
      <c r="K112">
        <f t="shared" si="34"/>
        <v>9.5177107181419961E-13</v>
      </c>
      <c r="L112">
        <f t="shared" si="35"/>
        <v>6.1727245296367257E-9</v>
      </c>
      <c r="M112">
        <f t="shared" si="30"/>
        <v>6.6168026099182111E-12</v>
      </c>
      <c r="N112">
        <f t="shared" si="31"/>
        <v>7.1695974442224378E-10</v>
      </c>
      <c r="O112" s="1"/>
      <c r="P112" s="1"/>
      <c r="Q112">
        <f t="shared" si="32"/>
        <v>50614552225.620308</v>
      </c>
      <c r="R112">
        <f>Q112/Sheet1!$G$12</f>
        <v>2.0245820890248124E-7</v>
      </c>
    </row>
    <row r="113" spans="1:18" x14ac:dyDescent="0.3">
      <c r="A113">
        <f t="shared" si="33"/>
        <v>125892541179.41763</v>
      </c>
      <c r="B113">
        <f t="shared" si="27"/>
        <v>136.15119510981089</v>
      </c>
      <c r="C113">
        <f t="shared" si="28"/>
        <v>0.99997302677060729</v>
      </c>
      <c r="D113">
        <f t="shared" si="29"/>
        <v>136.14752267239311</v>
      </c>
      <c r="E113">
        <f t="shared" si="36"/>
        <v>1.3614752267239312</v>
      </c>
      <c r="F113">
        <f t="shared" si="37"/>
        <v>9.9997302677060727E-3</v>
      </c>
      <c r="G113">
        <f t="shared" si="38"/>
        <v>1.3185108460578743E-8</v>
      </c>
      <c r="H113">
        <f t="shared" si="39"/>
        <v>1.4950607851249936E-12</v>
      </c>
      <c r="K113">
        <f t="shared" si="34"/>
        <v>6.999040043514272E-13</v>
      </c>
      <c r="L113">
        <f t="shared" si="35"/>
        <v>6.172531780101113E-9</v>
      </c>
      <c r="M113">
        <f t="shared" si="30"/>
        <v>5.2658263371315095E-12</v>
      </c>
      <c r="N113">
        <f t="shared" si="31"/>
        <v>7.1694854904117302E-10</v>
      </c>
      <c r="O113" s="1"/>
      <c r="P113" s="1"/>
      <c r="Q113">
        <f t="shared" si="32"/>
        <v>79918159629.515045</v>
      </c>
      <c r="R113">
        <f>Q113/Sheet1!$G$12</f>
        <v>3.1967263851806016E-7</v>
      </c>
    </row>
    <row r="114" spans="1:18" x14ac:dyDescent="0.3">
      <c r="A114">
        <f t="shared" si="33"/>
        <v>158489319246.11252</v>
      </c>
      <c r="B114">
        <f t="shared" si="27"/>
        <v>171.14527395809253</v>
      </c>
      <c r="C114">
        <f t="shared" si="28"/>
        <v>0.9999829295924737</v>
      </c>
      <c r="D114">
        <f t="shared" si="29"/>
        <v>171.14235243851988</v>
      </c>
      <c r="E114">
        <f t="shared" si="36"/>
        <v>1.7114235243851987</v>
      </c>
      <c r="F114">
        <f t="shared" si="37"/>
        <v>9.9998292959247378E-3</v>
      </c>
      <c r="G114">
        <f t="shared" si="38"/>
        <v>1.7676918417073227E-8</v>
      </c>
      <c r="H114">
        <f t="shared" si="39"/>
        <v>1.4950903930116267E-12</v>
      </c>
      <c r="K114">
        <f t="shared" si="34"/>
        <v>5.2205423997735899E-13</v>
      </c>
      <c r="L114">
        <f t="shared" si="35"/>
        <v>6.1724095429293417E-9</v>
      </c>
      <c r="M114">
        <f t="shared" si="30"/>
        <v>4.189081197075646E-12</v>
      </c>
      <c r="N114">
        <f t="shared" si="31"/>
        <v>7.1694144910620566E-10</v>
      </c>
      <c r="O114" s="1"/>
      <c r="P114" s="1"/>
      <c r="Q114">
        <f t="shared" si="32"/>
        <v>126283114127.60701</v>
      </c>
      <c r="R114">
        <f>Q114/Sheet1!$G$12</f>
        <v>5.0513245651042802E-7</v>
      </c>
    </row>
    <row r="115" spans="1:18" x14ac:dyDescent="0.3">
      <c r="A115">
        <f t="shared" si="33"/>
        <v>199526231496.88943</v>
      </c>
      <c r="B115">
        <f t="shared" si="27"/>
        <v>215.20020908252306</v>
      </c>
      <c r="C115">
        <f t="shared" si="28"/>
        <v>0.99998920340101216</v>
      </c>
      <c r="D115">
        <f t="shared" si="29"/>
        <v>215.19788565216351</v>
      </c>
      <c r="E115">
        <f t="shared" si="36"/>
        <v>2.1519788565216351</v>
      </c>
      <c r="F115">
        <f t="shared" si="37"/>
        <v>9.9998920340101227E-3</v>
      </c>
      <c r="G115">
        <f t="shared" si="38"/>
        <v>2.3415526852053256E-8</v>
      </c>
      <c r="H115">
        <f t="shared" si="39"/>
        <v>1.4951091508687886E-12</v>
      </c>
      <c r="K115">
        <f t="shared" si="34"/>
        <v>3.9411072267023251E-13</v>
      </c>
      <c r="L115">
        <f t="shared" si="35"/>
        <v>6.1723321029802347E-9</v>
      </c>
      <c r="M115">
        <f t="shared" si="30"/>
        <v>3.3314881716928674E-12</v>
      </c>
      <c r="N115">
        <f t="shared" si="31"/>
        <v>7.1693695110425755E-10</v>
      </c>
      <c r="O115" s="1"/>
      <c r="P115" s="1"/>
      <c r="Q115">
        <f t="shared" si="32"/>
        <v>199668250739.12906</v>
      </c>
      <c r="R115">
        <f>Q115/Sheet1!$G$12</f>
        <v>7.9867300295651627E-7</v>
      </c>
    </row>
    <row r="116" spans="1:18" x14ac:dyDescent="0.3">
      <c r="A116">
        <f t="shared" si="33"/>
        <v>251188643150.95987</v>
      </c>
      <c r="B116">
        <f t="shared" si="27"/>
        <v>270.66208642561207</v>
      </c>
      <c r="C116">
        <f t="shared" si="28"/>
        <v>0.99999317478029703</v>
      </c>
      <c r="D116">
        <f t="shared" si="29"/>
        <v>270.66023909740693</v>
      </c>
      <c r="E116">
        <f t="shared" si="36"/>
        <v>2.7066023909740693</v>
      </c>
      <c r="F116">
        <f t="shared" si="37"/>
        <v>9.9999317478029707E-3</v>
      </c>
      <c r="G116">
        <f t="shared" si="38"/>
        <v>3.0709293778179324E-8</v>
      </c>
      <c r="H116">
        <f t="shared" si="39"/>
        <v>1.4951210248270215E-12</v>
      </c>
      <c r="K116">
        <f t="shared" si="34"/>
        <v>3.0050545206364124E-13</v>
      </c>
      <c r="L116">
        <f t="shared" si="35"/>
        <v>6.1722830835280479E-9</v>
      </c>
      <c r="M116">
        <f t="shared" si="30"/>
        <v>2.6488161431257876E-12</v>
      </c>
      <c r="N116">
        <f t="shared" si="31"/>
        <v>7.1693410385626834E-10</v>
      </c>
      <c r="O116" s="1"/>
      <c r="P116" s="1"/>
      <c r="Q116">
        <f t="shared" si="32"/>
        <v>315852021046.45978</v>
      </c>
      <c r="R116">
        <f>Q116/Sheet1!$G$12</f>
        <v>1.2634080841858392E-6</v>
      </c>
    </row>
    <row r="117" spans="1:18" x14ac:dyDescent="0.3">
      <c r="A117">
        <f t="shared" si="33"/>
        <v>316227766016.84027</v>
      </c>
      <c r="B117">
        <f t="shared" si="27"/>
        <v>340.48445319863794</v>
      </c>
      <c r="C117">
        <f t="shared" si="28"/>
        <v>0.99999568703068853</v>
      </c>
      <c r="D117">
        <f t="shared" si="29"/>
        <v>340.48298469964027</v>
      </c>
      <c r="E117">
        <f t="shared" si="36"/>
        <v>3.4048298469964027</v>
      </c>
      <c r="F117">
        <f t="shared" si="37"/>
        <v>9.9999568703068847E-3</v>
      </c>
      <c r="G117">
        <f t="shared" si="38"/>
        <v>3.9948135609067347E-8</v>
      </c>
      <c r="H117">
        <f t="shared" si="39"/>
        <v>1.4951285361861576E-12</v>
      </c>
      <c r="K117">
        <f t="shared" si="34"/>
        <v>2.3100728153311669E-13</v>
      </c>
      <c r="L117">
        <f t="shared" si="35"/>
        <v>6.1722520746657275E-9</v>
      </c>
      <c r="M117">
        <f t="shared" si="30"/>
        <v>2.1056241951589494E-12</v>
      </c>
      <c r="N117">
        <f t="shared" si="31"/>
        <v>7.1693230273051714E-10</v>
      </c>
      <c r="O117" s="1"/>
      <c r="P117" s="1"/>
      <c r="Q117">
        <f t="shared" si="32"/>
        <v>499834990987.0741</v>
      </c>
      <c r="R117">
        <f>Q117/Sheet1!$G$12</f>
        <v>1.9993399639482965E-6</v>
      </c>
    </row>
    <row r="118" spans="1:18" x14ac:dyDescent="0.3">
      <c r="A118">
        <f t="shared" si="33"/>
        <v>398107170553.50024</v>
      </c>
      <c r="B118">
        <f t="shared" si="27"/>
        <v>428.385605040813</v>
      </c>
      <c r="C118">
        <f t="shared" si="28"/>
        <v>0.99999727541188277</v>
      </c>
      <c r="D118">
        <f t="shared" si="29"/>
        <v>428.38443786648389</v>
      </c>
      <c r="E118">
        <f t="shared" si="36"/>
        <v>4.2838443786648392</v>
      </c>
      <c r="F118">
        <f t="shared" si="37"/>
        <v>9.9999727541188275E-3</v>
      </c>
      <c r="G118">
        <f t="shared" si="38"/>
        <v>5.1624854709975268E-8</v>
      </c>
      <c r="H118">
        <f t="shared" si="39"/>
        <v>1.4951332852849533E-12</v>
      </c>
      <c r="K118">
        <f t="shared" si="34"/>
        <v>1.7875711730736926E-13</v>
      </c>
      <c r="L118">
        <f t="shared" si="35"/>
        <v>6.1722324692999835E-9</v>
      </c>
      <c r="M118">
        <f t="shared" si="30"/>
        <v>1.6735650206951373E-12</v>
      </c>
      <c r="N118">
        <f t="shared" si="31"/>
        <v>7.1693116396562723E-10</v>
      </c>
      <c r="O118" s="1"/>
      <c r="P118" s="1"/>
      <c r="Q118">
        <f t="shared" si="32"/>
        <v>791232085257.45923</v>
      </c>
      <c r="R118">
        <f>Q118/Sheet1!$G$12</f>
        <v>3.1649283410298369E-6</v>
      </c>
    </row>
    <row r="119" spans="1:18" x14ac:dyDescent="0.3">
      <c r="A119">
        <f t="shared" si="33"/>
        <v>501187233627.27606</v>
      </c>
      <c r="B119">
        <f t="shared" si="27"/>
        <v>539.04659882090482</v>
      </c>
      <c r="C119">
        <f t="shared" si="28"/>
        <v>0.99999827925008133</v>
      </c>
      <c r="D119">
        <f t="shared" si="29"/>
        <v>539.04567125651374</v>
      </c>
      <c r="E119">
        <f t="shared" si="36"/>
        <v>5.3904567125651379</v>
      </c>
      <c r="F119">
        <f t="shared" si="37"/>
        <v>9.9999827925008142E-3</v>
      </c>
      <c r="G119">
        <f t="shared" si="38"/>
        <v>6.636170388907968E-8</v>
      </c>
      <c r="H119">
        <f t="shared" si="39"/>
        <v>1.4951362866637017E-12</v>
      </c>
      <c r="K119">
        <f t="shared" si="34"/>
        <v>1.39060778559749E-13</v>
      </c>
      <c r="L119">
        <f t="shared" si="35"/>
        <v>6.1722200789864522E-9</v>
      </c>
      <c r="M119">
        <f t="shared" si="30"/>
        <v>1.3299971576663202E-12</v>
      </c>
      <c r="N119">
        <f t="shared" si="31"/>
        <v>7.1693044428150062E-10</v>
      </c>
      <c r="O119" s="1"/>
      <c r="P119" s="1"/>
      <c r="Q119">
        <f t="shared" si="32"/>
        <v>1252818276646.1018</v>
      </c>
      <c r="R119">
        <f>Q119/Sheet1!$G$12</f>
        <v>5.0112731065844073E-6</v>
      </c>
    </row>
    <row r="120" spans="1:18" x14ac:dyDescent="0.3">
      <c r="A120">
        <f t="shared" si="33"/>
        <v>630957344480.198</v>
      </c>
      <c r="B120">
        <f t="shared" si="27"/>
        <v>678.36053598505862</v>
      </c>
      <c r="C120">
        <f t="shared" si="28"/>
        <v>0.99999891345156411</v>
      </c>
      <c r="D120">
        <f t="shared" si="29"/>
        <v>678.35979891347927</v>
      </c>
      <c r="E120">
        <f t="shared" si="36"/>
        <v>6.7835979891347931</v>
      </c>
      <c r="F120">
        <f t="shared" si="37"/>
        <v>9.9999891345156407E-3</v>
      </c>
      <c r="G120">
        <f t="shared" si="38"/>
        <v>8.4943699360962259E-8</v>
      </c>
      <c r="H120">
        <f t="shared" si="39"/>
        <v>1.4951381828660496E-12</v>
      </c>
      <c r="K120">
        <f t="shared" si="34"/>
        <v>1.0864031445289297E-13</v>
      </c>
      <c r="L120">
        <f t="shared" si="35"/>
        <v>6.1722122510957997E-9</v>
      </c>
      <c r="M120">
        <f t="shared" si="30"/>
        <v>1.0568568652974334E-12</v>
      </c>
      <c r="N120">
        <f t="shared" si="31"/>
        <v>7.1692998960265581E-10</v>
      </c>
      <c r="O120" s="1"/>
      <c r="P120" s="1"/>
      <c r="Q120">
        <f t="shared" si="32"/>
        <v>1984072034292.2595</v>
      </c>
      <c r="R120">
        <f>Q120/Sheet1!$G$12</f>
        <v>7.9362881371690383E-6</v>
      </c>
    </row>
    <row r="121" spans="1:18" x14ac:dyDescent="0.3">
      <c r="A121">
        <f t="shared" si="33"/>
        <v>794328234724.28748</v>
      </c>
      <c r="B121">
        <f t="shared" si="27"/>
        <v>853.74639169810791</v>
      </c>
      <c r="C121">
        <f t="shared" si="28"/>
        <v>0.99999931401851982</v>
      </c>
      <c r="D121">
        <f t="shared" si="29"/>
        <v>853.74580604389439</v>
      </c>
      <c r="E121">
        <f t="shared" si="36"/>
        <v>8.5374580604389436</v>
      </c>
      <c r="F121">
        <f t="shared" si="37"/>
        <v>9.9999931401851989E-3</v>
      </c>
      <c r="G121">
        <f t="shared" si="38"/>
        <v>1.0836051985196408E-7</v>
      </c>
      <c r="H121">
        <f t="shared" si="39"/>
        <v>1.4951393805233136E-12</v>
      </c>
      <c r="K121">
        <f t="shared" si="34"/>
        <v>8.5163030059048546E-14</v>
      </c>
      <c r="L121">
        <f t="shared" si="35"/>
        <v>6.172207306944817E-9</v>
      </c>
      <c r="M121">
        <f t="shared" si="30"/>
        <v>8.3974551388500394E-13</v>
      </c>
      <c r="N121">
        <f t="shared" si="31"/>
        <v>7.1692970242399533E-10</v>
      </c>
      <c r="O121" s="1"/>
      <c r="P121" s="1"/>
      <c r="Q121">
        <f t="shared" si="32"/>
        <v>3142639541928.2764</v>
      </c>
      <c r="R121">
        <f>Q121/Sheet1!$G$12</f>
        <v>1.2570558167713106E-5</v>
      </c>
    </row>
    <row r="122" spans="1:18" x14ac:dyDescent="0.3">
      <c r="A122">
        <f>A121*(10^0.1)</f>
        <v>1000000000000.0076</v>
      </c>
      <c r="B122">
        <f t="shared" si="27"/>
        <v>1074.5441023245307</v>
      </c>
      <c r="C122">
        <f t="shared" si="28"/>
        <v>0.99999956696638692</v>
      </c>
      <c r="D122">
        <f t="shared" si="29"/>
        <v>1074.5436370108157</v>
      </c>
      <c r="E122">
        <f t="shared" si="36"/>
        <v>10.745436370108157</v>
      </c>
      <c r="F122">
        <f t="shared" si="37"/>
        <v>9.9999956696638689E-3</v>
      </c>
      <c r="G122">
        <f t="shared" si="38"/>
        <v>1.3785926041699028E-7</v>
      </c>
      <c r="H122">
        <f t="shared" si="39"/>
        <v>1.4951401368149825E-12</v>
      </c>
      <c r="K122">
        <f t="shared" si="34"/>
        <v>6.6940082091355925E-14</v>
      </c>
      <c r="L122">
        <f t="shared" si="35"/>
        <v>6.1722041848368285E-9</v>
      </c>
      <c r="M122">
        <f t="shared" si="30"/>
        <v>6.6719413333260548E-13</v>
      </c>
      <c r="N122">
        <f t="shared" si="31"/>
        <v>7.1692952107807779E-10</v>
      </c>
      <c r="O122" s="1"/>
      <c r="P122" s="1"/>
      <c r="Q122">
        <f t="shared" si="32"/>
        <v>4978352309117.2598</v>
      </c>
      <c r="R122">
        <f>Q122/Sheet1!$G$12</f>
        <v>1.991340923646904E-5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EE22-07DA-4053-AB49-9EE2F98F181F}">
  <dimension ref="A1:T30"/>
  <sheetViews>
    <sheetView workbookViewId="0">
      <selection activeCell="J12" sqref="J12"/>
    </sheetView>
  </sheetViews>
  <sheetFormatPr defaultRowHeight="14.4" x14ac:dyDescent="0.3"/>
  <cols>
    <col min="1" max="1" width="12.88671875" bestFit="1" customWidth="1"/>
    <col min="2" max="5" width="8.88671875" customWidth="1"/>
    <col min="7" max="7" width="8.88671875" customWidth="1"/>
    <col min="10" max="10" width="12" bestFit="1" customWidth="1"/>
    <col min="13" max="13" width="8.88671875" customWidth="1"/>
    <col min="16" max="16" width="8.88671875" customWidth="1"/>
  </cols>
  <sheetData>
    <row r="1" spans="1:20" x14ac:dyDescent="0.3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20" x14ac:dyDescent="0.3">
      <c r="A2" t="s">
        <v>0</v>
      </c>
      <c r="B2">
        <v>9.9999999999999995E-8</v>
      </c>
      <c r="C2">
        <f>0.000000000003*((C8/81920)^(1/3))</f>
        <v>6.9075590599507242E-12</v>
      </c>
      <c r="D2">
        <f>B2</f>
        <v>9.9999999999999995E-8</v>
      </c>
      <c r="E2">
        <f>C2</f>
        <v>6.9075590599507242E-12</v>
      </c>
      <c r="F2" t="s">
        <v>1</v>
      </c>
      <c r="G2" t="s">
        <v>89</v>
      </c>
      <c r="I2" t="s">
        <v>8</v>
      </c>
      <c r="J2">
        <f>6.62607015E-34/(2*PI())</f>
        <v>1.0545718176461565E-34</v>
      </c>
      <c r="K2" t="s">
        <v>9</v>
      </c>
    </row>
    <row r="3" spans="1:20" x14ac:dyDescent="0.3">
      <c r="A3" t="s">
        <v>4</v>
      </c>
      <c r="B3">
        <v>1E-3</v>
      </c>
      <c r="C3" s="1">
        <f>0.0011*(C8/81920)^(1/3)</f>
        <v>2.5327716553152657E-3</v>
      </c>
      <c r="D3">
        <f>D2/D4</f>
        <v>5.3615542857142856E-8</v>
      </c>
      <c r="E3">
        <f>E2/E4</f>
        <v>3.7035252881703352E-12</v>
      </c>
      <c r="F3" t="s">
        <v>1</v>
      </c>
      <c r="G3">
        <f>E9/E3</f>
        <v>3.7319049951403054</v>
      </c>
      <c r="I3" t="s">
        <v>10</v>
      </c>
      <c r="J3">
        <v>1.6021766339999999E-19</v>
      </c>
      <c r="K3" t="s">
        <v>11</v>
      </c>
    </row>
    <row r="4" spans="1:20" x14ac:dyDescent="0.3">
      <c r="A4" t="s">
        <v>5</v>
      </c>
      <c r="B4">
        <f>B2/B3</f>
        <v>9.9999999999999991E-5</v>
      </c>
      <c r="C4">
        <f t="shared" ref="C4" si="0">C2/C3</f>
        <v>2.727272727272727E-9</v>
      </c>
      <c r="D4">
        <f>$J$13</f>
        <v>1.8651307936291395</v>
      </c>
      <c r="E4">
        <f>$J$13</f>
        <v>1.8651307936291395</v>
      </c>
      <c r="G4" t="s">
        <v>126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20" x14ac:dyDescent="0.3">
      <c r="A5" t="s">
        <v>49</v>
      </c>
      <c r="B5">
        <f>B4*299792458</f>
        <v>29979.245799999997</v>
      </c>
      <c r="C5">
        <f t="shared" ref="C5:E5" si="1">C4*299792458</f>
        <v>0.81761579454545441</v>
      </c>
      <c r="D5">
        <f t="shared" si="1"/>
        <v>559152145.11357045</v>
      </c>
      <c r="E5">
        <f t="shared" si="1"/>
        <v>559152145.11357045</v>
      </c>
      <c r="F5" t="s">
        <v>6</v>
      </c>
      <c r="G5">
        <f>E22/P14</f>
        <v>9.7446969750251133E-2</v>
      </c>
      <c r="I5" t="s">
        <v>14</v>
      </c>
      <c r="J5">
        <v>1.6605390666E-27</v>
      </c>
      <c r="K5" t="s">
        <v>15</v>
      </c>
    </row>
    <row r="6" spans="1:20" x14ac:dyDescent="0.3">
      <c r="A6" t="s">
        <v>16</v>
      </c>
      <c r="B6">
        <f>$J$8*B5^2/$J$4</f>
        <v>4332247.5179961715</v>
      </c>
      <c r="C6">
        <f t="shared" ref="C6:E6" si="2">$J$8*C5^2/$J$4</f>
        <v>3.2223328646252512E-3</v>
      </c>
      <c r="D6" s="2">
        <f t="shared" si="2"/>
        <v>1507064522869341</v>
      </c>
      <c r="E6" s="2">
        <f t="shared" si="2"/>
        <v>1507064522869341</v>
      </c>
      <c r="F6" t="s">
        <v>17</v>
      </c>
      <c r="I6" t="s">
        <v>32</v>
      </c>
      <c r="J6">
        <v>8.8541878128000006E-12</v>
      </c>
    </row>
    <row r="7" spans="1:20" x14ac:dyDescent="0.3">
      <c r="A7" t="s">
        <v>18</v>
      </c>
      <c r="B7">
        <f>0.5*$J$8*B5^2/$J$3</f>
        <v>186.6621031833715</v>
      </c>
      <c r="C7">
        <f t="shared" ref="C7:E7" si="3">0.5*$J$8*C5^2/$J$3</f>
        <v>1.3883958088019368E-7</v>
      </c>
      <c r="D7" s="2">
        <f t="shared" si="3"/>
        <v>64934386205.60463</v>
      </c>
      <c r="E7" s="2">
        <f t="shared" si="3"/>
        <v>64934386205.60463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20" x14ac:dyDescent="0.3">
      <c r="A8" t="s">
        <v>20</v>
      </c>
      <c r="B8">
        <v>1000000000</v>
      </c>
      <c r="C8" s="1">
        <v>1000000</v>
      </c>
      <c r="D8">
        <f>B8</f>
        <v>1000000000</v>
      </c>
      <c r="E8">
        <f>C8</f>
        <v>1000000</v>
      </c>
      <c r="I8" t="s">
        <v>39</v>
      </c>
      <c r="J8">
        <f>40.078*$J$5</f>
        <v>6.6551084711194809E-26</v>
      </c>
      <c r="K8" t="s">
        <v>15</v>
      </c>
    </row>
    <row r="9" spans="1:20" x14ac:dyDescent="0.3">
      <c r="A9" t="s">
        <v>31</v>
      </c>
      <c r="B9">
        <f t="shared" ref="B9:D9" si="4">1/(4*PI()*$J$6)*($J$9^2*B8)/$J$15</f>
        <v>1.3821204522551313E-8</v>
      </c>
      <c r="C9">
        <f t="shared" si="4"/>
        <v>1.3821204522551313E-11</v>
      </c>
      <c r="D9">
        <f t="shared" si="4"/>
        <v>1.3821204522551313E-8</v>
      </c>
      <c r="E9">
        <f>1/(4*PI()*$J$6)*($J$9^2*E8)/$J$15</f>
        <v>1.3821204522551313E-11</v>
      </c>
      <c r="F9" t="s">
        <v>1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20" x14ac:dyDescent="0.3">
      <c r="A10" t="s">
        <v>124</v>
      </c>
      <c r="B10">
        <f>MAX(B9,B3*SQRT(5))</f>
        <v>2.2360679774997899E-3</v>
      </c>
      <c r="C10">
        <f t="shared" ref="C10:E10" si="5">MAX(C9,C3*SQRT(5))</f>
        <v>5.6634495927696009E-3</v>
      </c>
      <c r="D10">
        <f t="shared" si="5"/>
        <v>1.1988799847912473E-7</v>
      </c>
      <c r="E10">
        <f t="shared" si="5"/>
        <v>1.3821204522551313E-11</v>
      </c>
      <c r="F10" t="s">
        <v>1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  <c r="T10" t="s">
        <v>96</v>
      </c>
    </row>
    <row r="11" spans="1:20" x14ac:dyDescent="0.3">
      <c r="A11" t="s">
        <v>125</v>
      </c>
      <c r="B11">
        <f>B10/SQRT(5)</f>
        <v>1E-3</v>
      </c>
      <c r="C11">
        <f t="shared" ref="C11:E11" si="6">C10/SQRT(5)</f>
        <v>2.5327716553152657E-3</v>
      </c>
      <c r="D11">
        <f t="shared" si="6"/>
        <v>5.3615542857142856E-8</v>
      </c>
      <c r="E11">
        <f t="shared" si="6"/>
        <v>6.1810305686704522E-12</v>
      </c>
      <c r="F11" t="s">
        <v>1</v>
      </c>
      <c r="G11" t="s">
        <v>46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20" x14ac:dyDescent="0.3">
      <c r="A12" t="s">
        <v>43</v>
      </c>
      <c r="B12">
        <f>B8*$J$8/((4/3)*PI()*B10^3)</f>
        <v>1.4210570796363607E-9</v>
      </c>
      <c r="C12">
        <f>C8*$J$8/((4/3)*PI()*C10^3)</f>
        <v>8.7462806884906601E-14</v>
      </c>
      <c r="D12">
        <f>D8*$J$8/((4/3)*PI()*D10^3)</f>
        <v>9220.1800055313706</v>
      </c>
      <c r="E12">
        <f>E8*$J$8/((4/3)*PI()*E10^3)</f>
        <v>6017676655332.624</v>
      </c>
      <c r="F12" t="s">
        <v>44</v>
      </c>
      <c r="G12" s="1">
        <v>2.5E+17</v>
      </c>
      <c r="H12" t="s">
        <v>44</v>
      </c>
      <c r="I12" t="s">
        <v>35</v>
      </c>
      <c r="J12">
        <v>1.75E-3</v>
      </c>
      <c r="M12">
        <f>M11*$E$16</f>
        <v>16663.197434946112</v>
      </c>
      <c r="P12">
        <f>P11*$E$16</f>
        <v>194893.93950050225</v>
      </c>
      <c r="R12">
        <f>R11*$E$16</f>
        <v>639945.48325030389</v>
      </c>
    </row>
    <row r="13" spans="1:20" x14ac:dyDescent="0.3">
      <c r="B13">
        <f>B12/1000</f>
        <v>1.4210570796363608E-12</v>
      </c>
      <c r="C13">
        <f t="shared" ref="C13:E13" si="7">C12/1000</f>
        <v>8.7462806884906597E-17</v>
      </c>
      <c r="D13">
        <f t="shared" si="7"/>
        <v>9.2201800055313701</v>
      </c>
      <c r="E13">
        <f t="shared" si="7"/>
        <v>6017676655.3326244</v>
      </c>
      <c r="F13" t="s">
        <v>45</v>
      </c>
      <c r="I13" t="s">
        <v>40</v>
      </c>
      <c r="J13">
        <f>J12*(J11/0.938272)</f>
        <v>1.8651307936291395</v>
      </c>
      <c r="M13" t="s">
        <v>59</v>
      </c>
      <c r="P13">
        <f>2*E8/P11</f>
        <v>2.1374699333458713E+30</v>
      </c>
      <c r="Q13" t="s">
        <v>97</v>
      </c>
    </row>
    <row r="14" spans="1:20" x14ac:dyDescent="0.3">
      <c r="A14" t="s">
        <v>50</v>
      </c>
      <c r="D14">
        <f>1/(4*PI()*$J$6*$J$1^2)*($J$9/$J$8)*($J$9*D8/D9)+1</f>
        <v>2.1162969728617163</v>
      </c>
      <c r="E14">
        <f>1/(4*PI()*$J$6*$J$1^2)*($J$9/$J$8)*($J$9*E8/E9)+1</f>
        <v>2.1162969728617163</v>
      </c>
      <c r="I14" t="s">
        <v>41</v>
      </c>
      <c r="J14">
        <f>SQRT(J13^2+1)</f>
        <v>2.1162969728617163</v>
      </c>
      <c r="M14">
        <f>1/E17</f>
        <v>4.8009993467534468E-24</v>
      </c>
      <c r="N14" t="s">
        <v>57</v>
      </c>
      <c r="P14" s="1">
        <f>P13*E18</f>
        <v>2.1374699333458713E+36</v>
      </c>
      <c r="Q14" t="s">
        <v>123</v>
      </c>
    </row>
    <row r="15" spans="1:20" x14ac:dyDescent="0.3">
      <c r="A15" t="s">
        <v>51</v>
      </c>
      <c r="B15">
        <f>B8^2/(4*PI()*B11^2)</f>
        <v>7.9577471545947671E+22</v>
      </c>
      <c r="C15">
        <f t="shared" ref="C15:E15" si="8">C8^2/(4*PI()*C11^2)</f>
        <v>1.2405036927256556E+16</v>
      </c>
      <c r="D15">
        <f t="shared" si="8"/>
        <v>2.7682717501333717E+31</v>
      </c>
      <c r="E15">
        <f t="shared" si="8"/>
        <v>2.0828996793682643E+33</v>
      </c>
      <c r="F15" t="s">
        <v>53</v>
      </c>
      <c r="I15" t="s">
        <v>37</v>
      </c>
      <c r="J15">
        <f>J8*J1^2*(J14-1)</f>
        <v>6.6769218227757265E-9</v>
      </c>
      <c r="K15" t="s">
        <v>42</v>
      </c>
      <c r="M15">
        <f>M14*1E+24</f>
        <v>4.8009993467534464</v>
      </c>
      <c r="N15" t="s">
        <v>60</v>
      </c>
      <c r="P15" t="str">
        <f>"^ value if full burnoff"</f>
        <v>^ value if full burnoff</v>
      </c>
    </row>
    <row r="16" spans="1:20" x14ac:dyDescent="0.3">
      <c r="B16">
        <f>B15*0.0001</f>
        <v>7.9577471545947679E+18</v>
      </c>
      <c r="C16">
        <f t="shared" ref="C16:E16" si="9">C15*0.0001</f>
        <v>1240503692725.6558</v>
      </c>
      <c r="D16">
        <f t="shared" si="9"/>
        <v>2.7682717501333717E+27</v>
      </c>
      <c r="E16">
        <f t="shared" si="9"/>
        <v>2.0828996793682643E+29</v>
      </c>
      <c r="F16" t="s">
        <v>54</v>
      </c>
      <c r="G16">
        <f>E16/D16</f>
        <v>75.241878954546749</v>
      </c>
      <c r="J16">
        <f>J15/(1000000000*J3)/(J8/J5)</f>
        <v>1.0398240467667996</v>
      </c>
      <c r="K16" t="s">
        <v>36</v>
      </c>
    </row>
    <row r="17" spans="1:10" x14ac:dyDescent="0.3">
      <c r="A17" t="s">
        <v>58</v>
      </c>
      <c r="B17">
        <f>B16/B8</f>
        <v>7957747154.5947676</v>
      </c>
      <c r="C17">
        <f>C16/C8</f>
        <v>1240503.6927256559</v>
      </c>
      <c r="D17">
        <f>D16/D8</f>
        <v>2.7682717501333719E+18</v>
      </c>
      <c r="E17">
        <f>E16/E8</f>
        <v>2.0828996793682643E+23</v>
      </c>
      <c r="F17" t="s">
        <v>54</v>
      </c>
      <c r="G17">
        <f>E17/D17</f>
        <v>75241.878954546744</v>
      </c>
    </row>
    <row r="18" spans="1:10" x14ac:dyDescent="0.3">
      <c r="B18" s="1"/>
      <c r="C18" t="s">
        <v>92</v>
      </c>
      <c r="D18" s="1">
        <v>1000000</v>
      </c>
      <c r="E18" s="1">
        <v>1000000</v>
      </c>
      <c r="F18" t="s">
        <v>29</v>
      </c>
    </row>
    <row r="19" spans="1:10" x14ac:dyDescent="0.3">
      <c r="B19" s="1"/>
      <c r="C19" t="s">
        <v>93</v>
      </c>
      <c r="D19" s="1">
        <f>D18*D8</f>
        <v>1000000000000000</v>
      </c>
      <c r="E19" s="1">
        <f>E18*E8</f>
        <v>1000000000000</v>
      </c>
      <c r="F19" t="s">
        <v>94</v>
      </c>
      <c r="J19">
        <f>7E+32/(197^2)</f>
        <v>1.8037053260841558E+28</v>
      </c>
    </row>
    <row r="20" spans="1:10" x14ac:dyDescent="0.3">
      <c r="B20" s="1"/>
      <c r="C20" t="s">
        <v>95</v>
      </c>
      <c r="D20" s="1">
        <f>D19*$J$3</f>
        <v>1.6021766339999999E-4</v>
      </c>
      <c r="E20" s="1">
        <f>E19*$J$3</f>
        <v>1.6021766339999999E-7</v>
      </c>
      <c r="F20" t="s">
        <v>24</v>
      </c>
    </row>
    <row r="21" spans="1:10" x14ac:dyDescent="0.3">
      <c r="C21" t="s">
        <v>90</v>
      </c>
      <c r="D21" s="1">
        <f>$J$11*($J$8/$J$5)*1000000000*$J$3*D8*D18</f>
        <v>6421203513.7451992</v>
      </c>
      <c r="E21" s="1">
        <f>$J$11*($J$8/$J$5)*1000000000*$J$3*E8*E18</f>
        <v>6421203.5137451999</v>
      </c>
      <c r="F21" t="s">
        <v>91</v>
      </c>
    </row>
    <row r="22" spans="1:10" x14ac:dyDescent="0.3">
      <c r="C22" t="s">
        <v>121</v>
      </c>
      <c r="D22" s="1">
        <f>D18*D16</f>
        <v>2.7682717501333718E+33</v>
      </c>
      <c r="E22" s="1">
        <f>E18*E16</f>
        <v>2.0828996793682643E+35</v>
      </c>
      <c r="F22" t="s">
        <v>122</v>
      </c>
    </row>
    <row r="23" spans="1:10" x14ac:dyDescent="0.3">
      <c r="A23" t="s">
        <v>21</v>
      </c>
    </row>
    <row r="24" spans="1:10" x14ac:dyDescent="0.3">
      <c r="A24" t="s">
        <v>22</v>
      </c>
      <c r="B24">
        <v>50</v>
      </c>
      <c r="C24" t="s">
        <v>23</v>
      </c>
    </row>
    <row r="25" spans="1:10" x14ac:dyDescent="0.3">
      <c r="B25">
        <f>B24/1000</f>
        <v>0.05</v>
      </c>
      <c r="C25" t="s">
        <v>24</v>
      </c>
    </row>
    <row r="26" spans="1:10" x14ac:dyDescent="0.3">
      <c r="B26">
        <f>B25/$J$3</f>
        <v>3.1207545372303814E+17</v>
      </c>
      <c r="C26" t="s">
        <v>25</v>
      </c>
    </row>
    <row r="27" spans="1:10" x14ac:dyDescent="0.3">
      <c r="A27" t="s">
        <v>26</v>
      </c>
      <c r="B27">
        <v>352.2</v>
      </c>
      <c r="C27" t="s">
        <v>27</v>
      </c>
      <c r="D27" t="s">
        <v>28</v>
      </c>
      <c r="G27" t="s">
        <v>47</v>
      </c>
    </row>
    <row r="28" spans="1:10" x14ac:dyDescent="0.3">
      <c r="B28">
        <f>B27*1000000</f>
        <v>352200000</v>
      </c>
      <c r="C28" t="s">
        <v>29</v>
      </c>
      <c r="G28">
        <f>1000000000*$J$3/$J$1^2/(0.000000000000001^3)</f>
        <v>1.7826619216278973E+18</v>
      </c>
      <c r="H28" t="s">
        <v>44</v>
      </c>
    </row>
    <row r="29" spans="1:10" x14ac:dyDescent="0.3">
      <c r="A29" t="s">
        <v>20</v>
      </c>
      <c r="B29">
        <f>B26/B28</f>
        <v>886074542.08699071</v>
      </c>
      <c r="C29" t="s">
        <v>30</v>
      </c>
      <c r="G29" t="s">
        <v>48</v>
      </c>
    </row>
    <row r="30" spans="1:10" x14ac:dyDescent="0.3">
      <c r="G30">
        <f>G28*0.4</f>
        <v>7.1306476865115904E+17</v>
      </c>
      <c r="H30" t="s">
        <v>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19BA-078C-4089-B7B7-4EA2D5F8308F}">
  <dimension ref="A1:T30"/>
  <sheetViews>
    <sheetView workbookViewId="0">
      <selection activeCell="D12" sqref="D12"/>
    </sheetView>
  </sheetViews>
  <sheetFormatPr defaultRowHeight="14.4" x14ac:dyDescent="0.3"/>
  <cols>
    <col min="1" max="1" width="12.88671875" bestFit="1" customWidth="1"/>
    <col min="2" max="5" width="8.88671875" customWidth="1"/>
    <col min="7" max="7" width="8.88671875" customWidth="1"/>
    <col min="10" max="10" width="12" bestFit="1" customWidth="1"/>
    <col min="13" max="13" width="8.88671875" customWidth="1"/>
    <col min="16" max="16" width="8.88671875" customWidth="1"/>
  </cols>
  <sheetData>
    <row r="1" spans="1:20" x14ac:dyDescent="0.3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20" x14ac:dyDescent="0.3">
      <c r="A2" t="s">
        <v>0</v>
      </c>
      <c r="B2">
        <v>9.9999999999999995E-8</v>
      </c>
      <c r="C2">
        <f>0.000000000003*((C8/81920)^(1/3))</f>
        <v>1.4881884862201869E-11</v>
      </c>
      <c r="D2">
        <f>B2</f>
        <v>9.9999999999999995E-8</v>
      </c>
      <c r="E2">
        <f>C2</f>
        <v>1.4881884862201869E-11</v>
      </c>
      <c r="F2" t="s">
        <v>1</v>
      </c>
      <c r="G2" t="s">
        <v>89</v>
      </c>
      <c r="I2" t="s">
        <v>8</v>
      </c>
      <c r="J2">
        <f>6.62607015E-34/(2*PI())</f>
        <v>1.0545718176461565E-34</v>
      </c>
      <c r="K2" t="s">
        <v>9</v>
      </c>
    </row>
    <row r="3" spans="1:20" x14ac:dyDescent="0.3">
      <c r="A3" t="s">
        <v>4</v>
      </c>
      <c r="B3">
        <v>1E-3</v>
      </c>
      <c r="C3" s="1">
        <f>0.0011*(C8/81920)^(1/3)</f>
        <v>5.4566911161406861E-3</v>
      </c>
      <c r="D3">
        <f>D2/D4</f>
        <v>6.7019428571428573E-8</v>
      </c>
      <c r="E3">
        <f>E2/E4</f>
        <v>9.9737541953056236E-12</v>
      </c>
      <c r="F3" t="s">
        <v>1</v>
      </c>
      <c r="G3">
        <f>E9/E3</f>
        <v>19.428463674440273</v>
      </c>
      <c r="I3" t="s">
        <v>10</v>
      </c>
      <c r="J3">
        <v>1.6021766339999999E-19</v>
      </c>
      <c r="K3" t="s">
        <v>11</v>
      </c>
    </row>
    <row r="4" spans="1:20" x14ac:dyDescent="0.3">
      <c r="A4" t="s">
        <v>5</v>
      </c>
      <c r="B4">
        <f>B2/B3</f>
        <v>9.9999999999999991E-5</v>
      </c>
      <c r="C4">
        <f t="shared" ref="C4" si="0">C2/C3</f>
        <v>2.727272727272727E-9</v>
      </c>
      <c r="D4">
        <f>$J$13</f>
        <v>1.4921046349033116</v>
      </c>
      <c r="E4">
        <f>$J$13</f>
        <v>1.4921046349033116</v>
      </c>
      <c r="G4" t="s">
        <v>126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20" x14ac:dyDescent="0.3">
      <c r="A5" t="s">
        <v>49</v>
      </c>
      <c r="B5">
        <f>B4*299792458</f>
        <v>29979.245799999997</v>
      </c>
      <c r="C5">
        <f t="shared" ref="C5:E5" si="1">C4*299792458</f>
        <v>0.81761579454545441</v>
      </c>
      <c r="D5">
        <f t="shared" si="1"/>
        <v>447321716.09085637</v>
      </c>
      <c r="E5">
        <f t="shared" si="1"/>
        <v>447321716.09085637</v>
      </c>
      <c r="F5" t="s">
        <v>6</v>
      </c>
      <c r="G5">
        <f>E22/P14</f>
        <v>4.9575360957617122E-3</v>
      </c>
      <c r="I5" t="s">
        <v>14</v>
      </c>
      <c r="J5">
        <v>1.6605390666E-27</v>
      </c>
      <c r="K5" t="s">
        <v>15</v>
      </c>
    </row>
    <row r="6" spans="1:20" x14ac:dyDescent="0.3">
      <c r="A6" t="s">
        <v>16</v>
      </c>
      <c r="B6">
        <f>$J$8*B5^2/$J$4</f>
        <v>4332247.5179961715</v>
      </c>
      <c r="C6">
        <f t="shared" ref="C6:E6" si="2">$J$8*C5^2/$J$4</f>
        <v>3.2223328646252512E-3</v>
      </c>
      <c r="D6" s="2">
        <f t="shared" si="2"/>
        <v>964521294636378.25</v>
      </c>
      <c r="E6" s="2">
        <f t="shared" si="2"/>
        <v>964521294636378.25</v>
      </c>
      <c r="F6" t="s">
        <v>17</v>
      </c>
      <c r="I6" t="s">
        <v>32</v>
      </c>
      <c r="J6">
        <v>8.8541878128000006E-12</v>
      </c>
    </row>
    <row r="7" spans="1:20" x14ac:dyDescent="0.3">
      <c r="A7" t="s">
        <v>18</v>
      </c>
      <c r="B7">
        <f>0.5*$J$8*B5^2/$J$3</f>
        <v>186.6621031833715</v>
      </c>
      <c r="C7">
        <f t="shared" ref="C7:E7" si="3">0.5*$J$8*C5^2/$J$3</f>
        <v>1.3883958088019368E-7</v>
      </c>
      <c r="D7" s="2">
        <f t="shared" si="3"/>
        <v>41558007171.58696</v>
      </c>
      <c r="E7" s="2">
        <f t="shared" si="3"/>
        <v>41558007171.58696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20" x14ac:dyDescent="0.3">
      <c r="A8" t="s">
        <v>20</v>
      </c>
      <c r="B8">
        <v>1000000000</v>
      </c>
      <c r="C8" s="1">
        <v>10000000</v>
      </c>
      <c r="D8">
        <f>B8</f>
        <v>1000000000</v>
      </c>
      <c r="E8">
        <f>C8</f>
        <v>10000000</v>
      </c>
      <c r="I8" t="s">
        <v>39</v>
      </c>
      <c r="J8">
        <f>40.078*$J$5</f>
        <v>6.6551084711194809E-26</v>
      </c>
      <c r="K8" t="s">
        <v>15</v>
      </c>
    </row>
    <row r="9" spans="1:20" x14ac:dyDescent="0.3">
      <c r="A9" t="s">
        <v>31</v>
      </c>
      <c r="B9">
        <f t="shared" ref="B9:D9" si="4">1/(4*PI()*$J$6)*($J$9^2*B8)/$J$15</f>
        <v>1.9377472108129159E-8</v>
      </c>
      <c r="C9">
        <f t="shared" si="4"/>
        <v>1.9377472108129159E-10</v>
      </c>
      <c r="D9">
        <f t="shared" si="4"/>
        <v>1.9377472108129159E-8</v>
      </c>
      <c r="E9">
        <f>1/(4*PI()*$J$6)*($J$9^2*E8)/$J$15</f>
        <v>1.9377472108129159E-10</v>
      </c>
      <c r="F9" t="s">
        <v>1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20" x14ac:dyDescent="0.3">
      <c r="A10" t="s">
        <v>124</v>
      </c>
      <c r="B10">
        <f>MAX(B9,B3*SQRT(5))</f>
        <v>2.2360679774997899E-3</v>
      </c>
      <c r="C10">
        <f t="shared" ref="C10:E10" si="5">MAX(C9,C3*SQRT(5))</f>
        <v>1.2201532267909775E-2</v>
      </c>
      <c r="D10">
        <f t="shared" si="5"/>
        <v>1.4985999809890591E-7</v>
      </c>
      <c r="E10">
        <f t="shared" si="5"/>
        <v>1.9377472108129159E-10</v>
      </c>
      <c r="F10" t="s">
        <v>1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  <c r="T10" t="s">
        <v>96</v>
      </c>
    </row>
    <row r="11" spans="1:20" x14ac:dyDescent="0.3">
      <c r="A11" t="s">
        <v>125</v>
      </c>
      <c r="B11">
        <f>B10/SQRT(5)</f>
        <v>1E-3</v>
      </c>
      <c r="C11">
        <f t="shared" ref="C11:E11" si="6">C10/SQRT(5)</f>
        <v>5.4566911161406861E-3</v>
      </c>
      <c r="D11">
        <f t="shared" si="6"/>
        <v>6.7019428571428573E-8</v>
      </c>
      <c r="E11">
        <f t="shared" si="6"/>
        <v>8.6658689731765898E-11</v>
      </c>
      <c r="F11" t="s">
        <v>1</v>
      </c>
      <c r="G11" t="s">
        <v>46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20" x14ac:dyDescent="0.3">
      <c r="A12" t="s">
        <v>43</v>
      </c>
      <c r="B12">
        <f>B8*$J$8/((4/3)*PI()*B10^3)</f>
        <v>1.4210570796363607E-9</v>
      </c>
      <c r="C12">
        <f>C8*$J$8/((4/3)*PI()*C10^3)</f>
        <v>8.7462806884906563E-14</v>
      </c>
      <c r="D12">
        <f>D8*$J$8/((4/3)*PI()*D10^3)</f>
        <v>4720.7321628320615</v>
      </c>
      <c r="E12">
        <f>E8*$J$8/((4/3)*PI()*E10^3)</f>
        <v>21836104689.064274</v>
      </c>
      <c r="F12" t="s">
        <v>44</v>
      </c>
      <c r="G12" s="1">
        <v>2.5E+17</v>
      </c>
      <c r="H12" t="s">
        <v>44</v>
      </c>
      <c r="I12" t="s">
        <v>35</v>
      </c>
      <c r="J12">
        <v>1.4E-3</v>
      </c>
      <c r="M12">
        <f>M11*$E$16</f>
        <v>8477.2674785340296</v>
      </c>
      <c r="P12">
        <f>P11*$E$16</f>
        <v>99150.721915234244</v>
      </c>
      <c r="R12">
        <f>R11*$E$16</f>
        <v>325567.11005627533</v>
      </c>
    </row>
    <row r="13" spans="1:20" x14ac:dyDescent="0.3">
      <c r="B13">
        <f>B12/1000</f>
        <v>1.4210570796363608E-12</v>
      </c>
      <c r="C13">
        <f t="shared" ref="C13:E13" si="7">C12/1000</f>
        <v>8.746280688490656E-17</v>
      </c>
      <c r="D13">
        <f t="shared" si="7"/>
        <v>4.7207321628320615</v>
      </c>
      <c r="E13">
        <f t="shared" si="7"/>
        <v>21836104.689064275</v>
      </c>
      <c r="F13" t="s">
        <v>45</v>
      </c>
      <c r="I13" t="s">
        <v>40</v>
      </c>
      <c r="J13">
        <f>J12*(J11/0.938272)</f>
        <v>1.4921046349033116</v>
      </c>
      <c r="M13" t="s">
        <v>59</v>
      </c>
      <c r="P13">
        <f>2*E8/P11</f>
        <v>2.1374699333458713E+31</v>
      </c>
      <c r="Q13" t="s">
        <v>97</v>
      </c>
    </row>
    <row r="14" spans="1:20" x14ac:dyDescent="0.3">
      <c r="A14" t="s">
        <v>50</v>
      </c>
      <c r="D14">
        <f>1/(4*PI()*$J$6*$J$1^2)*($J$9/$J$8)*($J$9*D8/D9)+1</f>
        <v>1.7962116360551572</v>
      </c>
      <c r="E14">
        <f>1/(4*PI()*$J$6*$J$1^2)*($J$9/$J$8)*($J$9*E8/E9)+1</f>
        <v>1.7962116360551574</v>
      </c>
      <c r="I14" t="s">
        <v>41</v>
      </c>
      <c r="J14">
        <f>SQRT(J13^2+1)</f>
        <v>1.7962116360551572</v>
      </c>
      <c r="M14">
        <f>1/E17</f>
        <v>9.4370031619946419E-23</v>
      </c>
      <c r="N14" t="s">
        <v>57</v>
      </c>
      <c r="P14" s="1">
        <f>P13*E18</f>
        <v>2.1374699333458715E+37</v>
      </c>
      <c r="Q14" t="s">
        <v>123</v>
      </c>
    </row>
    <row r="15" spans="1:20" x14ac:dyDescent="0.3">
      <c r="A15" t="s">
        <v>51</v>
      </c>
      <c r="B15">
        <f>B8^2/(4*PI()*B11^2)</f>
        <v>7.9577471545947671E+22</v>
      </c>
      <c r="C15">
        <f t="shared" ref="C15:E15" si="8">C8^2/(4*PI()*C11^2)</f>
        <v>2.6725841887208045E+17</v>
      </c>
      <c r="D15">
        <f t="shared" si="8"/>
        <v>1.7716939200853577E+31</v>
      </c>
      <c r="E15">
        <f t="shared" si="8"/>
        <v>1.0596584348167539E+33</v>
      </c>
      <c r="F15" t="s">
        <v>53</v>
      </c>
      <c r="I15" t="s">
        <v>37</v>
      </c>
      <c r="J15">
        <f>J8*J1^2*(J14-1)</f>
        <v>4.7623911714962657E-9</v>
      </c>
      <c r="K15" t="s">
        <v>42</v>
      </c>
      <c r="M15">
        <f>M14*1E+24</f>
        <v>94.370031619946417</v>
      </c>
      <c r="N15" t="s">
        <v>60</v>
      </c>
      <c r="P15" t="str">
        <f>"^ value if full burnoff"</f>
        <v>^ value if full burnoff</v>
      </c>
    </row>
    <row r="16" spans="1:20" x14ac:dyDescent="0.3">
      <c r="B16">
        <f>B15*0.0001</f>
        <v>7.9577471545947679E+18</v>
      </c>
      <c r="C16">
        <f t="shared" ref="C16:E16" si="9">C15*0.0001</f>
        <v>26725841887208.047</v>
      </c>
      <c r="D16">
        <f t="shared" si="9"/>
        <v>1.7716939200853579E+27</v>
      </c>
      <c r="E16">
        <f t="shared" si="9"/>
        <v>1.0596584348167539E+29</v>
      </c>
      <c r="F16" t="s">
        <v>54</v>
      </c>
      <c r="G16">
        <f>E16/D16</f>
        <v>59.810468546717196</v>
      </c>
      <c r="J16">
        <f>J15/(1000000000*J3)/(J8/J5)</f>
        <v>0.74166644326128461</v>
      </c>
      <c r="K16" t="s">
        <v>36</v>
      </c>
    </row>
    <row r="17" spans="1:10" x14ac:dyDescent="0.3">
      <c r="A17" t="s">
        <v>58</v>
      </c>
      <c r="B17">
        <f>B16/B8</f>
        <v>7957747154.5947676</v>
      </c>
      <c r="C17">
        <f>C16/C8</f>
        <v>2672584.1887208046</v>
      </c>
      <c r="D17">
        <f>D16/D8</f>
        <v>1.7716939200853578E+18</v>
      </c>
      <c r="E17">
        <f>E16/E8</f>
        <v>1.0596584348167539E+22</v>
      </c>
      <c r="F17" t="s">
        <v>54</v>
      </c>
      <c r="G17">
        <f>E17/D17</f>
        <v>5981.0468546717202</v>
      </c>
    </row>
    <row r="18" spans="1:10" x14ac:dyDescent="0.3">
      <c r="B18" s="1"/>
      <c r="C18" t="s">
        <v>92</v>
      </c>
      <c r="D18" s="1">
        <v>1000000</v>
      </c>
      <c r="E18" s="1">
        <v>1000000</v>
      </c>
      <c r="F18" t="s">
        <v>29</v>
      </c>
    </row>
    <row r="19" spans="1:10" x14ac:dyDescent="0.3">
      <c r="B19" s="1"/>
      <c r="C19" t="s">
        <v>93</v>
      </c>
      <c r="D19" s="1">
        <f>D18*D8</f>
        <v>1000000000000000</v>
      </c>
      <c r="E19" s="1">
        <f>E18*E8</f>
        <v>10000000000000</v>
      </c>
      <c r="F19" t="s">
        <v>94</v>
      </c>
      <c r="J19">
        <f>7E+32/(197^2)</f>
        <v>1.8037053260841558E+28</v>
      </c>
    </row>
    <row r="20" spans="1:10" x14ac:dyDescent="0.3">
      <c r="B20" s="1"/>
      <c r="C20" t="s">
        <v>95</v>
      </c>
      <c r="D20" s="1">
        <f>D19*$J$3</f>
        <v>1.6021766339999999E-4</v>
      </c>
      <c r="E20" s="1">
        <f>E19*$J$3</f>
        <v>1.6021766339999998E-6</v>
      </c>
      <c r="F20" t="s">
        <v>24</v>
      </c>
    </row>
    <row r="21" spans="1:10" x14ac:dyDescent="0.3">
      <c r="C21" t="s">
        <v>90</v>
      </c>
      <c r="D21" s="1">
        <f>$J$11*($J$8/$J$5)*1000000000*$J$3*D8*D18</f>
        <v>6421203513.7451992</v>
      </c>
      <c r="E21" s="1">
        <f>$J$11*($J$8/$J$5)*1000000000*$J$3*E8*E18</f>
        <v>64212035.137451991</v>
      </c>
      <c r="F21" t="s">
        <v>91</v>
      </c>
    </row>
    <row r="22" spans="1:10" x14ac:dyDescent="0.3">
      <c r="C22" t="s">
        <v>121</v>
      </c>
      <c r="D22" s="1">
        <f>D18*D16</f>
        <v>1.7716939200853579E+33</v>
      </c>
      <c r="E22" s="1">
        <f>E18*E16</f>
        <v>1.0596584348167538E+35</v>
      </c>
      <c r="F22" t="s">
        <v>122</v>
      </c>
    </row>
    <row r="23" spans="1:10" x14ac:dyDescent="0.3">
      <c r="A23" t="s">
        <v>21</v>
      </c>
    </row>
    <row r="24" spans="1:10" x14ac:dyDescent="0.3">
      <c r="A24" t="s">
        <v>22</v>
      </c>
      <c r="B24">
        <v>50</v>
      </c>
      <c r="C24" t="s">
        <v>23</v>
      </c>
    </row>
    <row r="25" spans="1:10" x14ac:dyDescent="0.3">
      <c r="B25">
        <f>B24/1000</f>
        <v>0.05</v>
      </c>
      <c r="C25" t="s">
        <v>24</v>
      </c>
    </row>
    <row r="26" spans="1:10" x14ac:dyDescent="0.3">
      <c r="B26">
        <f>B25/$J$3</f>
        <v>3.1207545372303814E+17</v>
      </c>
      <c r="C26" t="s">
        <v>25</v>
      </c>
    </row>
    <row r="27" spans="1:10" x14ac:dyDescent="0.3">
      <c r="A27" t="s">
        <v>26</v>
      </c>
      <c r="B27">
        <v>352.2</v>
      </c>
      <c r="C27" t="s">
        <v>27</v>
      </c>
      <c r="D27" t="s">
        <v>28</v>
      </c>
      <c r="G27" t="s">
        <v>47</v>
      </c>
    </row>
    <row r="28" spans="1:10" x14ac:dyDescent="0.3">
      <c r="B28">
        <f>B27*1000000</f>
        <v>352200000</v>
      </c>
      <c r="C28" t="s">
        <v>29</v>
      </c>
      <c r="G28">
        <f>1000000000*$J$3/$J$1^2/(0.000000000000001^3)</f>
        <v>1.7826619216278973E+18</v>
      </c>
      <c r="H28" t="s">
        <v>44</v>
      </c>
    </row>
    <row r="29" spans="1:10" x14ac:dyDescent="0.3">
      <c r="A29" t="s">
        <v>20</v>
      </c>
      <c r="B29">
        <f>B26/B28</f>
        <v>886074542.08699071</v>
      </c>
      <c r="C29" t="s">
        <v>30</v>
      </c>
      <c r="G29" t="s">
        <v>48</v>
      </c>
    </row>
    <row r="30" spans="1:10" x14ac:dyDescent="0.3">
      <c r="G30">
        <f>G28*0.4</f>
        <v>7.1306476865115904E+17</v>
      </c>
      <c r="H30" t="s">
        <v>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0C56-8774-4367-8FFA-0E994D02AF1E}">
  <dimension ref="A1:T30"/>
  <sheetViews>
    <sheetView tabSelected="1" workbookViewId="0"/>
  </sheetViews>
  <sheetFormatPr defaultRowHeight="14.4" x14ac:dyDescent="0.3"/>
  <cols>
    <col min="1" max="1" width="12.88671875" bestFit="1" customWidth="1"/>
    <col min="2" max="5" width="8.88671875" customWidth="1"/>
    <col min="7" max="7" width="8.88671875" customWidth="1"/>
    <col min="10" max="10" width="12" bestFit="1" customWidth="1"/>
    <col min="13" max="13" width="8.88671875" customWidth="1"/>
    <col min="16" max="16" width="8.88671875" customWidth="1"/>
  </cols>
  <sheetData>
    <row r="1" spans="1:20" x14ac:dyDescent="0.3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20" x14ac:dyDescent="0.3">
      <c r="A2" t="s">
        <v>0</v>
      </c>
      <c r="B2">
        <v>9.9999999999999995E-8</v>
      </c>
      <c r="C2">
        <f>0.000000000003*((C8/81920)^(1/3))</f>
        <v>3.2062049000188071E-11</v>
      </c>
      <c r="D2">
        <f>B2</f>
        <v>9.9999999999999995E-8</v>
      </c>
      <c r="E2">
        <f>C2</f>
        <v>3.2062049000188071E-11</v>
      </c>
      <c r="F2" t="s">
        <v>1</v>
      </c>
      <c r="G2" t="s">
        <v>89</v>
      </c>
      <c r="I2" t="s">
        <v>8</v>
      </c>
      <c r="J2">
        <f>6.62607015E-34/(2*PI())</f>
        <v>1.0545718176461565E-34</v>
      </c>
      <c r="K2" t="s">
        <v>9</v>
      </c>
    </row>
    <row r="3" spans="1:20" x14ac:dyDescent="0.3">
      <c r="A3" t="s">
        <v>4</v>
      </c>
      <c r="B3">
        <v>1E-3</v>
      </c>
      <c r="C3" s="1">
        <f>0.0011*(C8/81920)^(1/3)</f>
        <v>1.1756084633402292E-2</v>
      </c>
      <c r="D3">
        <f>D2/D4</f>
        <v>7.3589960784313717E-8</v>
      </c>
      <c r="E3">
        <f>E2/E4</f>
        <v>2.3594449285885852E-11</v>
      </c>
      <c r="F3" t="s">
        <v>1</v>
      </c>
      <c r="G3">
        <f>E9/E3</f>
        <v>95.158765331762837</v>
      </c>
      <c r="I3" t="s">
        <v>10</v>
      </c>
      <c r="J3">
        <v>1.6021766339999999E-19</v>
      </c>
      <c r="K3" t="s">
        <v>11</v>
      </c>
    </row>
    <row r="4" spans="1:20" x14ac:dyDescent="0.3">
      <c r="A4" t="s">
        <v>5</v>
      </c>
      <c r="B4">
        <f>B2/B3</f>
        <v>9.9999999999999991E-5</v>
      </c>
      <c r="C4">
        <f t="shared" ref="C4" si="0">C2/C3</f>
        <v>2.7272727272727274E-9</v>
      </c>
      <c r="D4">
        <f>$J$13</f>
        <v>1.3588810067869446</v>
      </c>
      <c r="E4">
        <f>$J$13</f>
        <v>1.3588810067869446</v>
      </c>
      <c r="G4" t="s">
        <v>126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20" x14ac:dyDescent="0.3">
      <c r="A5" t="s">
        <v>49</v>
      </c>
      <c r="B5">
        <f>B4*299792458</f>
        <v>29979.245799999997</v>
      </c>
      <c r="C5">
        <f t="shared" ref="C5:E5" si="1">C4*299792458</f>
        <v>0.81761579454545463</v>
      </c>
      <c r="D5">
        <f t="shared" si="1"/>
        <v>407382277.15417278</v>
      </c>
      <c r="E5">
        <f t="shared" si="1"/>
        <v>407382277.15417278</v>
      </c>
      <c r="F5" t="s">
        <v>6</v>
      </c>
      <c r="G5">
        <f>E22/P14</f>
        <v>3.6926899024436585E-4</v>
      </c>
      <c r="I5" t="s">
        <v>14</v>
      </c>
      <c r="J5">
        <v>1.6605390666E-27</v>
      </c>
      <c r="K5" t="s">
        <v>15</v>
      </c>
    </row>
    <row r="6" spans="1:20" x14ac:dyDescent="0.3">
      <c r="A6" t="s">
        <v>16</v>
      </c>
      <c r="B6">
        <f>$J$8*B5^2/$J$4</f>
        <v>4332247.5179961715</v>
      </c>
      <c r="C6">
        <f t="shared" ref="C6:E6" si="2">$J$8*C5^2/$J$4</f>
        <v>3.2223328646252534E-3</v>
      </c>
      <c r="D6" s="2">
        <f t="shared" si="2"/>
        <v>799974453874113.5</v>
      </c>
      <c r="E6" s="2">
        <f t="shared" si="2"/>
        <v>799974453874113.5</v>
      </c>
      <c r="F6" t="s">
        <v>17</v>
      </c>
      <c r="I6" t="s">
        <v>32</v>
      </c>
      <c r="J6">
        <v>8.8541878128000006E-12</v>
      </c>
    </row>
    <row r="7" spans="1:20" x14ac:dyDescent="0.3">
      <c r="A7" t="s">
        <v>18</v>
      </c>
      <c r="B7">
        <f>0.5*$J$8*B5^2/$J$3</f>
        <v>186.6621031833715</v>
      </c>
      <c r="C7">
        <f t="shared" ref="C7:E7" si="3">0.5*$J$8*C5^2/$J$3</f>
        <v>1.3883958088019376E-7</v>
      </c>
      <c r="D7" s="2">
        <f t="shared" si="3"/>
        <v>34468232351.179108</v>
      </c>
      <c r="E7" s="2">
        <f t="shared" si="3"/>
        <v>34468232351.179108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20" x14ac:dyDescent="0.3">
      <c r="A8" t="s">
        <v>20</v>
      </c>
      <c r="B8">
        <v>1000000000</v>
      </c>
      <c r="C8" s="1">
        <v>100000000</v>
      </c>
      <c r="D8">
        <f>B8</f>
        <v>1000000000</v>
      </c>
      <c r="E8">
        <f>C8</f>
        <v>100000000</v>
      </c>
      <c r="I8" t="s">
        <v>39</v>
      </c>
      <c r="J8">
        <f>40.078*$J$5</f>
        <v>6.6551084711194809E-26</v>
      </c>
      <c r="K8" t="s">
        <v>15</v>
      </c>
    </row>
    <row r="9" spans="1:20" x14ac:dyDescent="0.3">
      <c r="A9" t="s">
        <v>31</v>
      </c>
      <c r="B9">
        <f t="shared" ref="B9:D9" si="4">1/(4*PI()*$J$6)*($J$9^2*B8)/$J$15</f>
        <v>2.245218662727791E-8</v>
      </c>
      <c r="C9">
        <f t="shared" si="4"/>
        <v>2.2452186627277911E-9</v>
      </c>
      <c r="D9">
        <f t="shared" si="4"/>
        <v>2.245218662727791E-8</v>
      </c>
      <c r="E9">
        <f>1/(4*PI()*$J$6)*($J$9^2*E8)/$J$15</f>
        <v>2.2452186627277911E-9</v>
      </c>
      <c r="F9" t="s">
        <v>1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20" x14ac:dyDescent="0.3">
      <c r="A10" t="s">
        <v>124</v>
      </c>
      <c r="B10">
        <f>MAX(B9,B3*SQRT(5))</f>
        <v>2.2360679774997899E-3</v>
      </c>
      <c r="C10">
        <f t="shared" ref="C10:E10" si="5">MAX(C9,C3*SQRT(5))</f>
        <v>2.6287404389528223E-2</v>
      </c>
      <c r="D10">
        <f t="shared" si="5"/>
        <v>1.6455215477526923E-7</v>
      </c>
      <c r="E10">
        <f t="shared" si="5"/>
        <v>2.2452186627277911E-9</v>
      </c>
      <c r="F10" t="s">
        <v>1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  <c r="T10" t="s">
        <v>96</v>
      </c>
    </row>
    <row r="11" spans="1:20" x14ac:dyDescent="0.3">
      <c r="A11" t="s">
        <v>125</v>
      </c>
      <c r="B11">
        <f>B10/SQRT(5)</f>
        <v>1E-3</v>
      </c>
      <c r="C11">
        <f t="shared" ref="C11:E11" si="6">C10/SQRT(5)</f>
        <v>1.1756084633402292E-2</v>
      </c>
      <c r="D11">
        <f t="shared" si="6"/>
        <v>7.3589960784313717E-8</v>
      </c>
      <c r="E11">
        <f t="shared" si="6"/>
        <v>1.0040923108421029E-9</v>
      </c>
      <c r="F11" t="s">
        <v>1</v>
      </c>
      <c r="G11" t="s">
        <v>46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20" x14ac:dyDescent="0.3">
      <c r="A12" t="s">
        <v>43</v>
      </c>
      <c r="B12">
        <f>B8*$J$8/((4/3)*PI()*B10^3)</f>
        <v>1.4210570796363607E-9</v>
      </c>
      <c r="C12">
        <f>C8*$J$8/((4/3)*PI()*C10^3)</f>
        <v>8.7462806884906563E-14</v>
      </c>
      <c r="D12">
        <f>D8*$J$8/((4/3)*PI()*D10^3)</f>
        <v>3565.7903729263617</v>
      </c>
      <c r="E12">
        <f>E8*$J$8/((4/3)*PI()*E10^3)</f>
        <v>140375268.05170631</v>
      </c>
      <c r="F12" t="s">
        <v>44</v>
      </c>
      <c r="G12" s="1">
        <v>2.5E+17</v>
      </c>
      <c r="H12" t="s">
        <v>44</v>
      </c>
      <c r="I12" t="s">
        <v>35</v>
      </c>
      <c r="J12">
        <v>1.2750000000000001E-3</v>
      </c>
      <c r="M12">
        <f>M11*$E$16</f>
        <v>6314.4109117145754</v>
      </c>
      <c r="P12">
        <f>P11*$E$16</f>
        <v>73853.79804887317</v>
      </c>
      <c r="R12">
        <f>R11*$E$16</f>
        <v>242503.20252844342</v>
      </c>
    </row>
    <row r="13" spans="1:20" x14ac:dyDescent="0.3">
      <c r="B13">
        <f>B12/1000</f>
        <v>1.4210570796363608E-12</v>
      </c>
      <c r="C13">
        <f t="shared" ref="C13:E13" si="7">C12/1000</f>
        <v>8.746280688490656E-17</v>
      </c>
      <c r="D13">
        <f t="shared" si="7"/>
        <v>3.5657903729263616</v>
      </c>
      <c r="E13">
        <f t="shared" si="7"/>
        <v>140375.26805170631</v>
      </c>
      <c r="F13" t="s">
        <v>45</v>
      </c>
      <c r="I13" t="s">
        <v>40</v>
      </c>
      <c r="J13">
        <f>J12*(J11/0.938272)</f>
        <v>1.3588810067869446</v>
      </c>
      <c r="M13" t="s">
        <v>59</v>
      </c>
      <c r="P13">
        <f>2*E8/P11</f>
        <v>2.1374699333458715E+32</v>
      </c>
      <c r="Q13" t="s">
        <v>97</v>
      </c>
    </row>
    <row r="14" spans="1:20" x14ac:dyDescent="0.3">
      <c r="A14" t="s">
        <v>50</v>
      </c>
      <c r="D14">
        <f>1/(4*PI()*$J$6*$J$1^2)*($J$9/$J$8)*($J$9*D8/D9)+1</f>
        <v>1.6871744398864925</v>
      </c>
      <c r="E14">
        <f>1/(4*PI()*$J$6*$J$1^2)*($J$9/$J$8)*($J$9*E8/E9)+1</f>
        <v>1.6871744398864925</v>
      </c>
      <c r="I14" t="s">
        <v>41</v>
      </c>
      <c r="J14">
        <f>SQRT(J13^2+1)</f>
        <v>1.6871744398864925</v>
      </c>
      <c r="M14">
        <f>1/E17</f>
        <v>1.2669432052890788E-21</v>
      </c>
      <c r="N14" t="s">
        <v>57</v>
      </c>
      <c r="P14" s="1">
        <f>P13*E18</f>
        <v>2.1374699333458715E+38</v>
      </c>
      <c r="Q14" t="s">
        <v>123</v>
      </c>
    </row>
    <row r="15" spans="1:20" x14ac:dyDescent="0.3">
      <c r="A15" t="s">
        <v>51</v>
      </c>
      <c r="B15">
        <f>B8^2/(4*PI()*B11^2)</f>
        <v>7.9577471545947671E+22</v>
      </c>
      <c r="C15">
        <f t="shared" ref="C15:E15" si="8">C8^2/(4*PI()*C11^2)</f>
        <v>5.7579080882108201E+18</v>
      </c>
      <c r="D15">
        <f t="shared" si="8"/>
        <v>1.4694438412442655E+31</v>
      </c>
      <c r="E15">
        <f t="shared" si="8"/>
        <v>7.8930136396432194E+32</v>
      </c>
      <c r="F15" t="s">
        <v>53</v>
      </c>
      <c r="I15" t="s">
        <v>37</v>
      </c>
      <c r="J15">
        <f>J8*J1^2*(J14-1)</f>
        <v>4.1102055503828575E-9</v>
      </c>
      <c r="K15" t="s">
        <v>42</v>
      </c>
      <c r="M15">
        <f>M14*1E+24</f>
        <v>1266.9432052890788</v>
      </c>
      <c r="N15" t="s">
        <v>60</v>
      </c>
      <c r="P15" t="str">
        <f>"^ value if full burnoff"</f>
        <v>^ value if full burnoff</v>
      </c>
    </row>
    <row r="16" spans="1:20" x14ac:dyDescent="0.3">
      <c r="B16">
        <f>B15*0.0001</f>
        <v>7.9577471545947679E+18</v>
      </c>
      <c r="C16">
        <f t="shared" ref="C16:E16" si="9">C15*0.0001</f>
        <v>575790808821082</v>
      </c>
      <c r="D16">
        <f t="shared" si="9"/>
        <v>1.4694438412442657E+27</v>
      </c>
      <c r="E16">
        <f t="shared" si="9"/>
        <v>7.8930136396432195E+28</v>
      </c>
      <c r="F16" t="s">
        <v>54</v>
      </c>
      <c r="G16">
        <f>E16/D16</f>
        <v>53.7142925650002</v>
      </c>
      <c r="J16">
        <f>J15/(1000000000*J3)/(J8/J5)</f>
        <v>0.6400989380860721</v>
      </c>
      <c r="K16" t="s">
        <v>36</v>
      </c>
    </row>
    <row r="17" spans="1:10" x14ac:dyDescent="0.3">
      <c r="A17" t="s">
        <v>58</v>
      </c>
      <c r="B17">
        <f>B16/B8</f>
        <v>7957747154.5947676</v>
      </c>
      <c r="C17">
        <f>C16/C8</f>
        <v>5757908.0882108202</v>
      </c>
      <c r="D17">
        <f>D16/D8</f>
        <v>1.4694438412442657E+18</v>
      </c>
      <c r="E17">
        <f>E16/E8</f>
        <v>7.8930136396432199E+20</v>
      </c>
      <c r="F17" t="s">
        <v>54</v>
      </c>
      <c r="G17">
        <f>E17/D17</f>
        <v>537.14292565000198</v>
      </c>
    </row>
    <row r="18" spans="1:10" x14ac:dyDescent="0.3">
      <c r="B18" s="1"/>
      <c r="C18" t="s">
        <v>92</v>
      </c>
      <c r="D18" s="1">
        <v>1000000</v>
      </c>
      <c r="E18" s="1">
        <v>1000000</v>
      </c>
      <c r="F18" t="s">
        <v>29</v>
      </c>
    </row>
    <row r="19" spans="1:10" x14ac:dyDescent="0.3">
      <c r="B19" s="1"/>
      <c r="C19" t="s">
        <v>93</v>
      </c>
      <c r="D19" s="1">
        <f>D18*D8</f>
        <v>1000000000000000</v>
      </c>
      <c r="E19" s="1">
        <f>E18*E8</f>
        <v>100000000000000</v>
      </c>
      <c r="F19" t="s">
        <v>94</v>
      </c>
      <c r="J19">
        <f>7E+32/(197^2)</f>
        <v>1.8037053260841558E+28</v>
      </c>
    </row>
    <row r="20" spans="1:10" x14ac:dyDescent="0.3">
      <c r="B20" s="1"/>
      <c r="C20" t="s">
        <v>95</v>
      </c>
      <c r="D20" s="1">
        <f>D19*$J$3</f>
        <v>1.6021766339999999E-4</v>
      </c>
      <c r="E20" s="1">
        <f>E19*$J$3</f>
        <v>1.6021766339999997E-5</v>
      </c>
      <c r="F20" t="s">
        <v>24</v>
      </c>
    </row>
    <row r="21" spans="1:10" x14ac:dyDescent="0.3">
      <c r="C21" t="s">
        <v>90</v>
      </c>
      <c r="D21" s="1">
        <f>$J$11*($J$8/$J$5)*1000000000*$J$3*D8*D18</f>
        <v>6421203513.7451992</v>
      </c>
      <c r="E21" s="1">
        <f>$J$11*($J$8/$J$5)*1000000000*$J$3*E8*E18</f>
        <v>642120351.37451994</v>
      </c>
      <c r="F21" t="s">
        <v>91</v>
      </c>
    </row>
    <row r="22" spans="1:10" x14ac:dyDescent="0.3">
      <c r="C22" t="s">
        <v>121</v>
      </c>
      <c r="D22" s="1">
        <f>D18*D16</f>
        <v>1.4694438412442656E+33</v>
      </c>
      <c r="E22" s="1">
        <f>E18*E16</f>
        <v>7.8930136396432195E+34</v>
      </c>
      <c r="F22" t="s">
        <v>122</v>
      </c>
    </row>
    <row r="23" spans="1:10" x14ac:dyDescent="0.3">
      <c r="A23" t="s">
        <v>21</v>
      </c>
    </row>
    <row r="24" spans="1:10" x14ac:dyDescent="0.3">
      <c r="A24" t="s">
        <v>22</v>
      </c>
      <c r="B24">
        <v>50</v>
      </c>
      <c r="C24" t="s">
        <v>23</v>
      </c>
    </row>
    <row r="25" spans="1:10" x14ac:dyDescent="0.3">
      <c r="B25">
        <f>B24/1000</f>
        <v>0.05</v>
      </c>
      <c r="C25" t="s">
        <v>24</v>
      </c>
    </row>
    <row r="26" spans="1:10" x14ac:dyDescent="0.3">
      <c r="B26">
        <f>B25/$J$3</f>
        <v>3.1207545372303814E+17</v>
      </c>
      <c r="C26" t="s">
        <v>25</v>
      </c>
    </row>
    <row r="27" spans="1:10" x14ac:dyDescent="0.3">
      <c r="A27" t="s">
        <v>26</v>
      </c>
      <c r="B27">
        <v>352.2</v>
      </c>
      <c r="C27" t="s">
        <v>27</v>
      </c>
      <c r="D27" t="s">
        <v>28</v>
      </c>
      <c r="G27" t="s">
        <v>47</v>
      </c>
    </row>
    <row r="28" spans="1:10" x14ac:dyDescent="0.3">
      <c r="B28">
        <f>B27*1000000</f>
        <v>352200000</v>
      </c>
      <c r="C28" t="s">
        <v>29</v>
      </c>
      <c r="G28">
        <f>1000000000*$J$3/$J$1^2/(0.000000000000001^3)</f>
        <v>1.7826619216278973E+18</v>
      </c>
      <c r="H28" t="s">
        <v>44</v>
      </c>
    </row>
    <row r="29" spans="1:10" x14ac:dyDescent="0.3">
      <c r="A29" t="s">
        <v>20</v>
      </c>
      <c r="B29">
        <f>B26/B28</f>
        <v>886074542.08699071</v>
      </c>
      <c r="C29" t="s">
        <v>30</v>
      </c>
      <c r="G29" t="s">
        <v>48</v>
      </c>
    </row>
    <row r="30" spans="1:10" x14ac:dyDescent="0.3">
      <c r="G30">
        <f>G28*0.4</f>
        <v>7.1306476865115904E+17</v>
      </c>
      <c r="H30" t="s">
        <v>44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F58E-3606-45FD-AA59-433B6DCCC12E}">
  <dimension ref="A1:X122"/>
  <sheetViews>
    <sheetView topLeftCell="F8" workbookViewId="0">
      <selection activeCell="U33" sqref="U33"/>
    </sheetView>
  </sheetViews>
  <sheetFormatPr defaultRowHeight="14.4" x14ac:dyDescent="0.3"/>
  <cols>
    <col min="1" max="14" width="10.6640625" customWidth="1"/>
    <col min="17" max="18" width="10.6640625" customWidth="1"/>
    <col min="20" max="20" width="8.6640625" customWidth="1"/>
    <col min="22" max="23" width="8.88671875" customWidth="1"/>
  </cols>
  <sheetData>
    <row r="1" spans="1:23" x14ac:dyDescent="0.3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88</v>
      </c>
      <c r="P1" t="s">
        <v>87</v>
      </c>
      <c r="Q1" t="s">
        <v>79</v>
      </c>
      <c r="R1" t="s">
        <v>82</v>
      </c>
      <c r="S1" t="s">
        <v>7</v>
      </c>
      <c r="T1">
        <v>299792458</v>
      </c>
      <c r="U1" t="s">
        <v>6</v>
      </c>
    </row>
    <row r="2" spans="1:23" x14ac:dyDescent="0.3">
      <c r="A2">
        <v>1</v>
      </c>
      <c r="B2">
        <f>1+$T$3*A2/($T$5*$T$1^2)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65" si="0">D2*$T$13</f>
        <v>9.2673368117335604E-7</v>
      </c>
      <c r="F2">
        <f t="shared" ref="F2:F65" si="1">C2*$T$12</f>
        <v>9.267336801784665E-7</v>
      </c>
      <c r="G2">
        <f t="shared" ref="G2:H33" si="2">$T$8*$T$1^2*(SQRT((SQRT(5)*E2)^2+1)-1)</f>
        <v>1.2842904224006933E-20</v>
      </c>
      <c r="H2">
        <f t="shared" si="2"/>
        <v>1.2842904224006933E-20</v>
      </c>
      <c r="I2">
        <f t="shared" ref="I2:J33" si="3">1/(4*PI()*$T$6)*$T$15*$T$9^2/G2</f>
        <v>8.9819152743861899E-6</v>
      </c>
      <c r="J2">
        <f t="shared" si="3"/>
        <v>8.9819152743861899E-6</v>
      </c>
      <c r="M2">
        <f>SQRT(5)*$T$16/E2</f>
        <v>1.8969384185032672E-8</v>
      </c>
      <c r="N2">
        <f>SQRT(5)*$T$17/F2</f>
        <v>3.6041829990254566E-8</v>
      </c>
      <c r="Q2">
        <f>$T$15*$T$8/((4/3)*PI()*MAX($I2,$O2,$M2,$T$19)^2*MAX($J2,$P2,$N2,$T$19))</f>
        <v>1.096300648936823E-8</v>
      </c>
      <c r="R2">
        <f>Q2/[1]Sheet1!$G$10</f>
        <v>4.3852025957472921E-26</v>
      </c>
      <c r="S2" t="s">
        <v>8</v>
      </c>
      <c r="T2">
        <f>6.62607015E-34/(2*PI())</f>
        <v>1.0545718176461565E-34</v>
      </c>
      <c r="U2" t="s">
        <v>9</v>
      </c>
    </row>
    <row r="3" spans="1:23" x14ac:dyDescent="0.3">
      <c r="A3">
        <f>A2*(10^0.1)</f>
        <v>1.2589254117941673</v>
      </c>
      <c r="B3">
        <f t="shared" ref="B3:B66" si="4">1+$T$3*A3/($T$5*$T$1^2)</f>
        <v>1.000000001351512</v>
      </c>
      <c r="C3">
        <f t="shared" ref="C3:C66" si="5">SQRT(1-B3^-2)</f>
        <v>5.1990614795642403E-5</v>
      </c>
      <c r="D3">
        <f t="shared" ref="D3:D66" si="6">B3*C3</f>
        <v>5.1990614865908346E-5</v>
      </c>
      <c r="E3">
        <f t="shared" si="0"/>
        <v>1.039812297318167E-6</v>
      </c>
      <c r="F3">
        <f t="shared" si="1"/>
        <v>1.039812295912848E-6</v>
      </c>
      <c r="G3">
        <f t="shared" si="2"/>
        <v>1.6168512515311312E-20</v>
      </c>
      <c r="H3">
        <f t="shared" si="2"/>
        <v>1.6168512515311312E-20</v>
      </c>
      <c r="I3">
        <f t="shared" si="3"/>
        <v>7.13447681150932E-6</v>
      </c>
      <c r="J3">
        <f t="shared" si="3"/>
        <v>7.13447681150932E-6</v>
      </c>
      <c r="M3">
        <f t="shared" ref="M3:M66" si="7">SQRT(5)*$T$16/E3</f>
        <v>1.6906481372385506E-8</v>
      </c>
      <c r="N3">
        <f t="shared" ref="N3:N66" si="8">SQRT(5)*$T$17/F3</f>
        <v>3.2122314650946152E-8</v>
      </c>
      <c r="Q3">
        <f t="shared" ref="Q3:Q66" si="9">$T$15*$T$8/((4/3)*PI()*MAX($I3,$O3,$M3,$T$19)^2*MAX($J3,$P3,$N3,$T$19))</f>
        <v>2.1875104742164146E-8</v>
      </c>
      <c r="R3">
        <f>Q3/[1]Sheet1!$G$10</f>
        <v>8.750041896865658E-26</v>
      </c>
      <c r="S3" t="s">
        <v>10</v>
      </c>
      <c r="T3">
        <v>1.6021766339999999E-19</v>
      </c>
      <c r="U3" t="s">
        <v>11</v>
      </c>
    </row>
    <row r="4" spans="1:23" x14ac:dyDescent="0.3">
      <c r="A4">
        <f t="shared" ref="A4:A67" si="10">A3*(10^0.1)</f>
        <v>1.5848931924611136</v>
      </c>
      <c r="B4">
        <f t="shared" si="4"/>
        <v>1.0000000017014528</v>
      </c>
      <c r="C4">
        <f t="shared" si="5"/>
        <v>5.8334428195775611E-5</v>
      </c>
      <c r="D4">
        <f t="shared" si="6"/>
        <v>5.8334428295028885E-5</v>
      </c>
      <c r="E4">
        <f t="shared" si="0"/>
        <v>1.1666885659005778E-6</v>
      </c>
      <c r="F4">
        <f t="shared" si="1"/>
        <v>1.1666885639155123E-6</v>
      </c>
      <c r="G4">
        <f t="shared" si="2"/>
        <v>2.0354741482640149E-20</v>
      </c>
      <c r="H4">
        <f t="shared" si="2"/>
        <v>2.0354741482640149E-20</v>
      </c>
      <c r="I4">
        <f t="shared" si="3"/>
        <v>5.6671747816334634E-6</v>
      </c>
      <c r="J4">
        <f t="shared" si="3"/>
        <v>5.6671747816334634E-6</v>
      </c>
      <c r="M4">
        <f t="shared" si="7"/>
        <v>1.5067917651028951E-8</v>
      </c>
      <c r="N4">
        <f t="shared" si="8"/>
        <v>2.8629043585665968E-8</v>
      </c>
      <c r="Q4">
        <f t="shared" si="9"/>
        <v>4.364522257643107E-8</v>
      </c>
      <c r="R4">
        <f>Q4/[1]Sheet1!$G$10</f>
        <v>1.7458089030572428E-25</v>
      </c>
      <c r="S4" t="s">
        <v>12</v>
      </c>
      <c r="T4">
        <v>1.3806490000000001E-23</v>
      </c>
      <c r="U4" t="s">
        <v>13</v>
      </c>
    </row>
    <row r="5" spans="1:23" x14ac:dyDescent="0.3">
      <c r="A5">
        <f t="shared" si="10"/>
        <v>1.99526231496888</v>
      </c>
      <c r="B5">
        <f t="shared" si="4"/>
        <v>1.0000000021420021</v>
      </c>
      <c r="C5">
        <f t="shared" si="5"/>
        <v>6.5452305249279002E-5</v>
      </c>
      <c r="D5">
        <f t="shared" si="6"/>
        <v>6.5452305389477984E-5</v>
      </c>
      <c r="E5">
        <f t="shared" si="0"/>
        <v>1.3090461077895598E-6</v>
      </c>
      <c r="F5">
        <f t="shared" si="1"/>
        <v>1.30904610498558E-6</v>
      </c>
      <c r="G5">
        <f t="shared" si="2"/>
        <v>2.5624715004962746E-20</v>
      </c>
      <c r="H5">
        <f t="shared" si="2"/>
        <v>2.5624715004962746E-20</v>
      </c>
      <c r="I5">
        <f t="shared" si="3"/>
        <v>4.5016648027010702E-6</v>
      </c>
      <c r="J5">
        <f t="shared" si="3"/>
        <v>4.5016648027010702E-6</v>
      </c>
      <c r="M5">
        <f t="shared" si="7"/>
        <v>1.3429295676278069E-8</v>
      </c>
      <c r="N5">
        <f t="shared" si="8"/>
        <v>2.5515661839582931E-8</v>
      </c>
      <c r="Q5">
        <f t="shared" si="9"/>
        <v>8.7079729539429484E-8</v>
      </c>
      <c r="R5">
        <f>Q5/[1]Sheet1!$G$10</f>
        <v>3.4831891815771793E-25</v>
      </c>
      <c r="S5" t="s">
        <v>14</v>
      </c>
      <c r="T5">
        <v>1.6605390666E-27</v>
      </c>
      <c r="U5" t="s">
        <v>15</v>
      </c>
    </row>
    <row r="6" spans="1:23" x14ac:dyDescent="0.3">
      <c r="A6">
        <f t="shared" si="10"/>
        <v>2.5118864315095806</v>
      </c>
      <c r="B6">
        <f t="shared" si="4"/>
        <v>1.0000000026966209</v>
      </c>
      <c r="C6">
        <f t="shared" si="5"/>
        <v>7.3438694522120259E-5</v>
      </c>
      <c r="D6">
        <f t="shared" si="6"/>
        <v>7.3438694720156576E-5</v>
      </c>
      <c r="E6">
        <f t="shared" si="0"/>
        <v>1.4687738944031315E-6</v>
      </c>
      <c r="F6">
        <f t="shared" si="1"/>
        <v>1.4687738904424053E-6</v>
      </c>
      <c r="G6">
        <f t="shared" si="2"/>
        <v>3.2258666049317931E-20</v>
      </c>
      <c r="H6">
        <f t="shared" si="2"/>
        <v>3.2258666049317931E-20</v>
      </c>
      <c r="I6">
        <f t="shared" si="3"/>
        <v>3.5759035243655337E-6</v>
      </c>
      <c r="J6">
        <f t="shared" si="3"/>
        <v>3.5759035243655337E-6</v>
      </c>
      <c r="M6">
        <f t="shared" si="7"/>
        <v>1.1968872337924287E-8</v>
      </c>
      <c r="N6">
        <f t="shared" si="8"/>
        <v>2.2740857503379613E-8</v>
      </c>
      <c r="Q6">
        <f t="shared" si="9"/>
        <v>1.7373173369644629E-7</v>
      </c>
      <c r="R6">
        <f>Q6/[1]Sheet1!$G$10</f>
        <v>6.9492693478578517E-25</v>
      </c>
      <c r="S6" t="s">
        <v>32</v>
      </c>
      <c r="T6">
        <v>8.8541878128000006E-12</v>
      </c>
    </row>
    <row r="7" spans="1:23" x14ac:dyDescent="0.3">
      <c r="A7">
        <f t="shared" si="10"/>
        <v>3.16227766016838</v>
      </c>
      <c r="B7">
        <f t="shared" si="4"/>
        <v>1.0000000033948446</v>
      </c>
      <c r="C7">
        <f t="shared" si="5"/>
        <v>8.2399570722613681E-5</v>
      </c>
      <c r="D7">
        <f t="shared" si="6"/>
        <v>8.2399571002347423E-5</v>
      </c>
      <c r="E7">
        <f t="shared" si="0"/>
        <v>1.6479914200469484E-6</v>
      </c>
      <c r="F7">
        <f t="shared" si="1"/>
        <v>1.6479914144522736E-6</v>
      </c>
      <c r="G7">
        <f t="shared" si="2"/>
        <v>4.0611202209067629E-20</v>
      </c>
      <c r="H7">
        <f t="shared" si="2"/>
        <v>4.0611202209067629E-20</v>
      </c>
      <c r="I7">
        <f t="shared" si="3"/>
        <v>2.8404447872102313E-6</v>
      </c>
      <c r="J7">
        <f t="shared" si="3"/>
        <v>2.8404447872102313E-6</v>
      </c>
      <c r="M7">
        <f t="shared" si="7"/>
        <v>1.0667268665079676E-8</v>
      </c>
      <c r="N7">
        <f t="shared" si="8"/>
        <v>2.0267810532457446E-8</v>
      </c>
      <c r="Q7">
        <f t="shared" si="9"/>
        <v>3.4663904369568707E-7</v>
      </c>
      <c r="R7">
        <f>Q7/[1]Sheet1!$G$10</f>
        <v>1.3865561747827482E-24</v>
      </c>
    </row>
    <row r="8" spans="1:23" x14ac:dyDescent="0.3">
      <c r="A8">
        <f t="shared" si="10"/>
        <v>3.9810717055349736</v>
      </c>
      <c r="B8">
        <f t="shared" si="4"/>
        <v>1.0000000042738562</v>
      </c>
      <c r="C8">
        <f t="shared" si="5"/>
        <v>9.2453838236762842E-5</v>
      </c>
      <c r="D8">
        <f t="shared" si="6"/>
        <v>9.2453838631897248E-5</v>
      </c>
      <c r="E8">
        <f t="shared" si="0"/>
        <v>1.849076772637945E-6</v>
      </c>
      <c r="F8">
        <f t="shared" si="1"/>
        <v>1.8490767647352568E-6</v>
      </c>
      <c r="G8">
        <f t="shared" si="2"/>
        <v>5.1127243123823253E-20</v>
      </c>
      <c r="H8">
        <f t="shared" si="2"/>
        <v>5.1127243123823253E-20</v>
      </c>
      <c r="I8">
        <f t="shared" si="3"/>
        <v>2.2562115727170216E-6</v>
      </c>
      <c r="J8">
        <f t="shared" si="3"/>
        <v>2.2562115727170216E-6</v>
      </c>
      <c r="M8">
        <f t="shared" si="7"/>
        <v>9.5072132728742601E-9</v>
      </c>
      <c r="N8">
        <f t="shared" si="8"/>
        <v>1.806370529566277E-8</v>
      </c>
      <c r="Q8">
        <f t="shared" si="9"/>
        <v>6.9166701638058109E-7</v>
      </c>
      <c r="R8">
        <f>Q8/[1]Sheet1!$G$10</f>
        <v>2.7666680655223244E-24</v>
      </c>
      <c r="S8" t="s">
        <v>39</v>
      </c>
      <c r="T8">
        <f>40.078*$T$5</f>
        <v>6.6551084711194809E-26</v>
      </c>
      <c r="U8" t="s">
        <v>15</v>
      </c>
    </row>
    <row r="9" spans="1:23" x14ac:dyDescent="0.3">
      <c r="A9">
        <f t="shared" si="10"/>
        <v>5.0118723362727247</v>
      </c>
      <c r="B9">
        <f t="shared" si="4"/>
        <v>1.0000000053804661</v>
      </c>
      <c r="C9">
        <f t="shared" si="5"/>
        <v>1.0373491232144145E-4</v>
      </c>
      <c r="D9">
        <f t="shared" si="6"/>
        <v>1.0373491287958363E-4</v>
      </c>
      <c r="E9">
        <f t="shared" si="0"/>
        <v>2.0746982575916726E-6</v>
      </c>
      <c r="F9">
        <f t="shared" si="1"/>
        <v>2.0746982464288291E-6</v>
      </c>
      <c r="G9">
        <f t="shared" si="2"/>
        <v>6.4364598491008066E-20</v>
      </c>
      <c r="H9">
        <f t="shared" si="2"/>
        <v>6.4364598491008066E-20</v>
      </c>
      <c r="I9">
        <f t="shared" si="3"/>
        <v>1.7921944721398685E-6</v>
      </c>
      <c r="J9">
        <f t="shared" si="3"/>
        <v>1.7921944721398685E-6</v>
      </c>
      <c r="M9">
        <f t="shared" si="7"/>
        <v>8.4733127678014649E-9</v>
      </c>
      <c r="N9">
        <f t="shared" si="8"/>
        <v>1.6099294345444486E-8</v>
      </c>
      <c r="Q9">
        <f t="shared" si="9"/>
        <v>1.3800065035099847E-6</v>
      </c>
      <c r="R9">
        <f>Q9/[1]Sheet1!$G$10</f>
        <v>5.5200260140399385E-24</v>
      </c>
      <c r="S9" t="s">
        <v>38</v>
      </c>
      <c r="T9">
        <f>1*$T$3</f>
        <v>1.6021766339999999E-19</v>
      </c>
      <c r="U9" t="s">
        <v>11</v>
      </c>
    </row>
    <row r="10" spans="1:23" x14ac:dyDescent="0.3">
      <c r="A10">
        <f t="shared" si="10"/>
        <v>6.3095734448019352</v>
      </c>
      <c r="B10">
        <f t="shared" si="4"/>
        <v>1.0000000067736055</v>
      </c>
      <c r="C10">
        <f t="shared" si="5"/>
        <v>1.1639248552454722E-4</v>
      </c>
      <c r="D10">
        <f t="shared" si="6"/>
        <v>1.16392486312944E-4</v>
      </c>
      <c r="E10">
        <f t="shared" si="0"/>
        <v>2.3278497262588801E-6</v>
      </c>
      <c r="F10">
        <f t="shared" si="1"/>
        <v>2.3278497104909446E-6</v>
      </c>
      <c r="G10">
        <f t="shared" si="2"/>
        <v>8.1029827260691519E-20</v>
      </c>
      <c r="H10">
        <f t="shared" si="2"/>
        <v>8.1029827260691519E-20</v>
      </c>
      <c r="I10">
        <f t="shared" si="3"/>
        <v>1.4235977234156866E-6</v>
      </c>
      <c r="J10">
        <f t="shared" si="3"/>
        <v>1.4235977234156866E-6</v>
      </c>
      <c r="M10">
        <f t="shared" si="7"/>
        <v>7.5518479724373526E-9</v>
      </c>
      <c r="N10">
        <f t="shared" si="8"/>
        <v>1.4348511244822121E-8</v>
      </c>
      <c r="Q10">
        <f t="shared" si="9"/>
        <v>2.7534340513886815E-6</v>
      </c>
      <c r="R10">
        <f>Q10/[1]Sheet1!$G$10</f>
        <v>1.1013736205554727E-23</v>
      </c>
      <c r="S10" t="s">
        <v>65</v>
      </c>
      <c r="T10">
        <f>20*$T$3</f>
        <v>3.2043532679999999E-18</v>
      </c>
      <c r="U10" t="s">
        <v>11</v>
      </c>
    </row>
    <row r="11" spans="1:23" x14ac:dyDescent="0.3">
      <c r="A11">
        <f t="shared" si="10"/>
        <v>7.9432823472428185</v>
      </c>
      <c r="B11">
        <f t="shared" si="4"/>
        <v>1.0000000085274638</v>
      </c>
      <c r="C11">
        <f t="shared" si="5"/>
        <v>1.3059451504278917E-4</v>
      </c>
      <c r="D11">
        <f t="shared" si="6"/>
        <v>1.3059451615642917E-4</v>
      </c>
      <c r="E11">
        <f t="shared" si="0"/>
        <v>2.6118903231285835E-6</v>
      </c>
      <c r="F11">
        <f t="shared" si="1"/>
        <v>2.6118903008557835E-6</v>
      </c>
      <c r="G11">
        <f t="shared" si="2"/>
        <v>1.0201011247544204E-19</v>
      </c>
      <c r="H11">
        <f t="shared" si="2"/>
        <v>1.0201011247544204E-19</v>
      </c>
      <c r="I11">
        <f t="shared" si="3"/>
        <v>1.130808258297501E-6</v>
      </c>
      <c r="J11">
        <f t="shared" si="3"/>
        <v>1.130808258297501E-6</v>
      </c>
      <c r="M11">
        <f t="shared" si="7"/>
        <v>6.7305916637149421E-9</v>
      </c>
      <c r="N11">
        <f t="shared" si="8"/>
        <v>1.2788124270108654E-8</v>
      </c>
      <c r="Q11">
        <f t="shared" si="9"/>
        <v>5.4937591909564834E-6</v>
      </c>
      <c r="R11">
        <f>Q11/[1]Sheet1!$G$10</f>
        <v>2.1975036763825932E-23</v>
      </c>
    </row>
    <row r="12" spans="1:23" x14ac:dyDescent="0.3">
      <c r="A12">
        <f t="shared" si="10"/>
        <v>10.000000000000005</v>
      </c>
      <c r="B12">
        <f t="shared" si="4"/>
        <v>1.000000010735441</v>
      </c>
      <c r="C12">
        <f t="shared" si="5"/>
        <v>1.4652945689930431E-4</v>
      </c>
      <c r="D12">
        <f t="shared" si="6"/>
        <v>1.4652945847236265E-4</v>
      </c>
      <c r="E12">
        <f t="shared" si="0"/>
        <v>2.9305891694472528E-6</v>
      </c>
      <c r="F12">
        <f t="shared" si="1"/>
        <v>2.9305891379860864E-6</v>
      </c>
      <c r="G12">
        <f t="shared" si="2"/>
        <v>1.2842372976676054E-19</v>
      </c>
      <c r="H12">
        <f t="shared" si="2"/>
        <v>1.2842372976676054E-19</v>
      </c>
      <c r="I12">
        <f t="shared" si="3"/>
        <v>8.9822868270987894E-7</v>
      </c>
      <c r="J12">
        <f t="shared" si="3"/>
        <v>8.9822868270987894E-7</v>
      </c>
      <c r="M12">
        <f t="shared" si="7"/>
        <v>5.9986460806796419E-9</v>
      </c>
      <c r="N12">
        <f t="shared" si="8"/>
        <v>1.1397427675647727E-8</v>
      </c>
      <c r="Q12">
        <f t="shared" si="9"/>
        <v>1.0961646089821965E-5</v>
      </c>
      <c r="R12">
        <f>Q12/[1]Sheet1!$G$10</f>
        <v>4.3846584359287863E-23</v>
      </c>
      <c r="S12" t="s">
        <v>70</v>
      </c>
      <c r="T12">
        <v>0.02</v>
      </c>
    </row>
    <row r="13" spans="1:23" x14ac:dyDescent="0.3">
      <c r="A13">
        <f t="shared" si="10"/>
        <v>12.58925411794168</v>
      </c>
      <c r="B13">
        <f t="shared" si="4"/>
        <v>1.0000000135151195</v>
      </c>
      <c r="C13">
        <f t="shared" si="5"/>
        <v>1.6440875396678113E-4</v>
      </c>
      <c r="D13">
        <f t="shared" si="6"/>
        <v>1.6440875618878507E-4</v>
      </c>
      <c r="E13">
        <f t="shared" si="0"/>
        <v>3.2881751237757015E-6</v>
      </c>
      <c r="F13">
        <f t="shared" si="1"/>
        <v>3.2881750793356224E-6</v>
      </c>
      <c r="G13">
        <f t="shared" si="2"/>
        <v>1.6167715644314993E-19</v>
      </c>
      <c r="H13">
        <f t="shared" si="2"/>
        <v>1.6167715644314993E-19</v>
      </c>
      <c r="I13">
        <f t="shared" si="3"/>
        <v>7.1348284541142535E-7</v>
      </c>
      <c r="J13">
        <f t="shared" si="3"/>
        <v>7.1348284541142535E-7</v>
      </c>
      <c r="M13">
        <f t="shared" si="7"/>
        <v>5.3462989572164094E-9</v>
      </c>
      <c r="N13">
        <f t="shared" si="8"/>
        <v>1.0157968155997327E-8</v>
      </c>
      <c r="Q13">
        <f t="shared" si="9"/>
        <v>2.1871870534184246E-5</v>
      </c>
      <c r="R13">
        <f>Q13/[1]Sheet1!$G$10</f>
        <v>8.7487482136736985E-23</v>
      </c>
      <c r="S13" t="s">
        <v>63</v>
      </c>
      <c r="T13">
        <v>0.02</v>
      </c>
    </row>
    <row r="14" spans="1:23" x14ac:dyDescent="0.3">
      <c r="A14">
        <f t="shared" si="10"/>
        <v>15.848931924611145</v>
      </c>
      <c r="B14">
        <f t="shared" si="4"/>
        <v>1.0000000170145273</v>
      </c>
      <c r="C14">
        <f t="shared" si="5"/>
        <v>1.8446965549112238E-4</v>
      </c>
      <c r="D14">
        <f t="shared" si="6"/>
        <v>1.8446965862978638E-4</v>
      </c>
      <c r="E14">
        <f t="shared" si="0"/>
        <v>3.6893931725957276E-6</v>
      </c>
      <c r="F14">
        <f t="shared" si="1"/>
        <v>3.6893931098224479E-6</v>
      </c>
      <c r="G14">
        <f t="shared" si="2"/>
        <v>2.0353811799811111E-19</v>
      </c>
      <c r="H14">
        <f t="shared" si="2"/>
        <v>2.0353811799811111E-19</v>
      </c>
      <c r="I14">
        <f t="shared" si="3"/>
        <v>5.6674336360994205E-7</v>
      </c>
      <c r="J14">
        <f t="shared" si="3"/>
        <v>5.6674336360994205E-7</v>
      </c>
      <c r="M14">
        <f t="shared" si="7"/>
        <v>4.7648939576202997E-9</v>
      </c>
      <c r="N14">
        <f t="shared" si="8"/>
        <v>9.0532986735161626E-9</v>
      </c>
      <c r="Q14">
        <f t="shared" si="9"/>
        <v>4.3639242491528065E-5</v>
      </c>
      <c r="R14">
        <f>Q14/[1]Sheet1!$G$10</f>
        <v>1.7455696996611226E-22</v>
      </c>
    </row>
    <row r="15" spans="1:23" x14ac:dyDescent="0.3">
      <c r="A15">
        <f t="shared" si="10"/>
        <v>19.952623149688812</v>
      </c>
      <c r="B15">
        <f t="shared" si="4"/>
        <v>1.0000000214200209</v>
      </c>
      <c r="C15">
        <f t="shared" si="5"/>
        <v>2.0697835706416168E-4</v>
      </c>
      <c r="D15">
        <f t="shared" si="6"/>
        <v>2.0697836149764242E-4</v>
      </c>
      <c r="E15">
        <f t="shared" si="0"/>
        <v>4.1395672299528483E-6</v>
      </c>
      <c r="F15">
        <f t="shared" si="1"/>
        <v>4.1395671412832337E-6</v>
      </c>
      <c r="G15">
        <f t="shared" si="2"/>
        <v>2.5623918133966426E-19</v>
      </c>
      <c r="H15">
        <f t="shared" si="2"/>
        <v>2.5623918133966426E-19</v>
      </c>
      <c r="I15">
        <f t="shared" si="3"/>
        <v>4.5018047987039328E-7</v>
      </c>
      <c r="J15">
        <f t="shared" si="3"/>
        <v>4.5018047987039328E-7</v>
      </c>
      <c r="M15">
        <f t="shared" si="7"/>
        <v>4.2467162045794849E-9</v>
      </c>
      <c r="N15">
        <f t="shared" si="8"/>
        <v>8.0687609615340444E-9</v>
      </c>
      <c r="Q15">
        <f t="shared" si="9"/>
        <v>8.7071605840929853E-5</v>
      </c>
      <c r="R15">
        <f>Q15/[1]Sheet1!$G$10</f>
        <v>3.482864233637194E-22</v>
      </c>
      <c r="S15" t="s">
        <v>20</v>
      </c>
      <c r="T15">
        <v>500</v>
      </c>
      <c r="V15" t="s">
        <v>98</v>
      </c>
      <c r="W15">
        <v>1.9</v>
      </c>
    </row>
    <row r="16" spans="1:23" x14ac:dyDescent="0.3">
      <c r="A16">
        <f t="shared" si="10"/>
        <v>25.118864315095824</v>
      </c>
      <c r="B16">
        <f t="shared" si="4"/>
        <v>1.0000000269662086</v>
      </c>
      <c r="C16">
        <f t="shared" si="5"/>
        <v>2.3223353543022006E-4</v>
      </c>
      <c r="D16">
        <f t="shared" si="6"/>
        <v>2.3223354169267803E-4</v>
      </c>
      <c r="E16">
        <f t="shared" si="0"/>
        <v>4.6446708338535603E-6</v>
      </c>
      <c r="F16">
        <f t="shared" si="1"/>
        <v>4.644670708604401E-6</v>
      </c>
      <c r="G16">
        <f t="shared" si="2"/>
        <v>3.2258666049317933E-19</v>
      </c>
      <c r="H16">
        <f t="shared" si="2"/>
        <v>3.2258666049317933E-19</v>
      </c>
      <c r="I16">
        <f t="shared" si="3"/>
        <v>3.5759035243655339E-7</v>
      </c>
      <c r="J16">
        <f t="shared" si="3"/>
        <v>3.5759035243655339E-7</v>
      </c>
      <c r="M16">
        <f t="shared" si="7"/>
        <v>3.784889793966663E-9</v>
      </c>
      <c r="N16">
        <f t="shared" si="8"/>
        <v>7.1912908024585013E-9</v>
      </c>
      <c r="Q16">
        <f t="shared" si="9"/>
        <v>1.7373173369644626E-4</v>
      </c>
      <c r="R16">
        <f>Q16/[1]Sheet1!$G$10</f>
        <v>6.9492693478578505E-22</v>
      </c>
      <c r="S16" t="s">
        <v>75</v>
      </c>
      <c r="T16">
        <f>1.94747118317007E-13*($T$15/500)^(1/3)/20/($W$15^(1/3))</f>
        <v>7.8618214706706621E-15</v>
      </c>
      <c r="U16" t="s">
        <v>1</v>
      </c>
      <c r="V16" t="s">
        <v>99</v>
      </c>
    </row>
    <row r="17" spans="1:24" x14ac:dyDescent="0.3">
      <c r="A17">
        <f t="shared" si="10"/>
        <v>31.622776601683825</v>
      </c>
      <c r="B17">
        <f t="shared" si="4"/>
        <v>1.0000000339484454</v>
      </c>
      <c r="C17">
        <f t="shared" si="5"/>
        <v>2.6057031147780368E-4</v>
      </c>
      <c r="D17">
        <f t="shared" si="6"/>
        <v>2.6057032032376069E-4</v>
      </c>
      <c r="E17">
        <f t="shared" si="0"/>
        <v>5.2114064064752138E-6</v>
      </c>
      <c r="F17">
        <f t="shared" si="1"/>
        <v>5.211406229556074E-6</v>
      </c>
      <c r="G17">
        <f t="shared" si="2"/>
        <v>4.0611202209067629E-19</v>
      </c>
      <c r="H17">
        <f t="shared" si="2"/>
        <v>4.0611202209067629E-19</v>
      </c>
      <c r="I17">
        <f t="shared" si="3"/>
        <v>2.8404447872102312E-7</v>
      </c>
      <c r="J17">
        <f t="shared" si="3"/>
        <v>2.8404447872102312E-7</v>
      </c>
      <c r="M17">
        <f t="shared" si="7"/>
        <v>3.3732865687742601E-9</v>
      </c>
      <c r="N17">
        <f t="shared" si="8"/>
        <v>6.4092446982549789E-9</v>
      </c>
      <c r="Q17">
        <f t="shared" si="9"/>
        <v>3.4663904369568703E-4</v>
      </c>
      <c r="R17">
        <f>Q17/[1]Sheet1!$G$10</f>
        <v>1.3865561747827481E-21</v>
      </c>
      <c r="T17">
        <f>1.94747118317007E-13*($T$15/500)^(1/3)/20*($W$15^(2/3))</f>
        <v>1.4937460794274255E-14</v>
      </c>
      <c r="U17" t="s">
        <v>1</v>
      </c>
      <c r="V17" t="s">
        <v>100</v>
      </c>
    </row>
    <row r="18" spans="1:24" x14ac:dyDescent="0.3">
      <c r="A18">
        <f t="shared" si="10"/>
        <v>39.81071705534977</v>
      </c>
      <c r="B18">
        <f t="shared" si="4"/>
        <v>1.0000000427385605</v>
      </c>
      <c r="C18">
        <f t="shared" si="5"/>
        <v>2.923646958607639E-4</v>
      </c>
      <c r="D18">
        <f t="shared" si="6"/>
        <v>2.9236470835601011E-4</v>
      </c>
      <c r="E18">
        <f t="shared" si="0"/>
        <v>5.847294167120202E-6</v>
      </c>
      <c r="F18">
        <f t="shared" si="1"/>
        <v>5.8472939172152783E-6</v>
      </c>
      <c r="G18">
        <f t="shared" si="2"/>
        <v>5.1126446252826934E-19</v>
      </c>
      <c r="H18">
        <f t="shared" si="2"/>
        <v>5.1126446252826934E-19</v>
      </c>
      <c r="I18">
        <f t="shared" si="3"/>
        <v>2.256246738657462E-7</v>
      </c>
      <c r="J18">
        <f t="shared" si="3"/>
        <v>2.256246738657462E-7</v>
      </c>
      <c r="M18">
        <f t="shared" si="7"/>
        <v>3.0064448158326407E-9</v>
      </c>
      <c r="N18">
        <f t="shared" si="8"/>
        <v>5.7122453942151502E-9</v>
      </c>
      <c r="O18" s="1"/>
      <c r="P18" s="1"/>
      <c r="Q18">
        <f t="shared" si="9"/>
        <v>6.9163467584585129E-4</v>
      </c>
      <c r="R18">
        <f>Q18/[1]Sheet1!$G$10</f>
        <v>2.7665387033834052E-21</v>
      </c>
      <c r="S18" t="s">
        <v>85</v>
      </c>
      <c r="T18" s="1">
        <f>T8/[1]Sheet1!$G$10</f>
        <v>2.6620433884477924E-43</v>
      </c>
      <c r="U18" t="s">
        <v>86</v>
      </c>
    </row>
    <row r="19" spans="1:24" x14ac:dyDescent="0.3">
      <c r="A19">
        <f t="shared" si="10"/>
        <v>50.118723362727287</v>
      </c>
      <c r="B19">
        <f t="shared" si="4"/>
        <v>1.0000000538046598</v>
      </c>
      <c r="C19">
        <f t="shared" si="5"/>
        <v>3.2803858159902172E-4</v>
      </c>
      <c r="D19">
        <f t="shared" si="6"/>
        <v>3.28038599249026E-4</v>
      </c>
      <c r="E19">
        <f t="shared" si="0"/>
        <v>6.5607719849805202E-6</v>
      </c>
      <c r="F19">
        <f t="shared" si="1"/>
        <v>6.5607716319804348E-6</v>
      </c>
      <c r="G19">
        <f t="shared" si="2"/>
        <v>6.4364598491008059E-19</v>
      </c>
      <c r="H19">
        <f t="shared" si="2"/>
        <v>6.4364598491008059E-19</v>
      </c>
      <c r="I19">
        <f t="shared" si="3"/>
        <v>1.7921944721398688E-7</v>
      </c>
      <c r="J19">
        <f t="shared" si="3"/>
        <v>1.7921944721398688E-7</v>
      </c>
      <c r="M19">
        <f t="shared" si="7"/>
        <v>2.6794967536795391E-9</v>
      </c>
      <c r="N19">
        <f t="shared" si="8"/>
        <v>5.0910441059130045E-9</v>
      </c>
      <c r="O19" s="1"/>
      <c r="P19" s="1"/>
      <c r="Q19">
        <f t="shared" si="9"/>
        <v>1.380006503509984E-3</v>
      </c>
      <c r="R19">
        <f>Q19/[1]Sheet1!$G$10</f>
        <v>5.520026014039936E-21</v>
      </c>
      <c r="S19" t="s">
        <v>84</v>
      </c>
      <c r="T19" s="1">
        <f>(T18/((4/3)*PI()))^(1/3)</f>
        <v>3.9906365276050218E-15</v>
      </c>
      <c r="U19" t="s">
        <v>1</v>
      </c>
    </row>
    <row r="20" spans="1:24" x14ac:dyDescent="0.3">
      <c r="A20">
        <f t="shared" si="10"/>
        <v>63.0957344480194</v>
      </c>
      <c r="B20">
        <f t="shared" si="4"/>
        <v>1.0000000677360537</v>
      </c>
      <c r="C20">
        <f t="shared" si="5"/>
        <v>3.6806533883831732E-4</v>
      </c>
      <c r="D20">
        <f t="shared" si="6"/>
        <v>3.6806536376961084E-4</v>
      </c>
      <c r="E20">
        <f t="shared" si="0"/>
        <v>7.3613072753922173E-6</v>
      </c>
      <c r="F20">
        <f t="shared" si="1"/>
        <v>7.3613067767663464E-6</v>
      </c>
      <c r="G20">
        <f t="shared" si="2"/>
        <v>8.1030092884356954E-19</v>
      </c>
      <c r="H20">
        <f t="shared" si="2"/>
        <v>8.1030092884356954E-19</v>
      </c>
      <c r="I20">
        <f t="shared" si="3"/>
        <v>1.4235930567389997E-7</v>
      </c>
      <c r="J20">
        <f t="shared" si="3"/>
        <v>1.4235930567389997E-7</v>
      </c>
      <c r="M20">
        <f t="shared" si="7"/>
        <v>2.3881039844855974E-9</v>
      </c>
      <c r="N20">
        <f t="shared" si="8"/>
        <v>4.5373978778680397E-9</v>
      </c>
      <c r="O20" s="1"/>
      <c r="P20" s="1"/>
      <c r="Q20">
        <f t="shared" si="9"/>
        <v>2.7534611295523966E-3</v>
      </c>
      <c r="R20">
        <f>Q20/[1]Sheet1!$G$10</f>
        <v>1.1013844518209586E-20</v>
      </c>
    </row>
    <row r="21" spans="1:24" x14ac:dyDescent="0.3">
      <c r="A21">
        <f t="shared" si="10"/>
        <v>79.432823472428254</v>
      </c>
      <c r="B21">
        <f t="shared" si="4"/>
        <v>1.0000000852746391</v>
      </c>
      <c r="C21">
        <f t="shared" si="5"/>
        <v>4.1297609676006465E-4</v>
      </c>
      <c r="D21">
        <f t="shared" si="6"/>
        <v>4.1297613197645229E-4</v>
      </c>
      <c r="E21">
        <f t="shared" si="0"/>
        <v>8.2595226395290465E-6</v>
      </c>
      <c r="F21">
        <f t="shared" si="1"/>
        <v>8.2595219352012931E-6</v>
      </c>
      <c r="G21">
        <f t="shared" si="2"/>
        <v>1.0201090934643836E-18</v>
      </c>
      <c r="H21">
        <f t="shared" si="2"/>
        <v>1.0201090934643836E-18</v>
      </c>
      <c r="I21">
        <f t="shared" si="3"/>
        <v>1.1307994248471453E-7</v>
      </c>
      <c r="J21">
        <f t="shared" si="3"/>
        <v>1.1307994248471453E-7</v>
      </c>
      <c r="M21">
        <f t="shared" si="7"/>
        <v>2.1283999091246932E-9</v>
      </c>
      <c r="N21">
        <f t="shared" si="8"/>
        <v>4.0439601721841322E-9</v>
      </c>
      <c r="O21" s="1"/>
      <c r="P21" s="1"/>
      <c r="Q21">
        <f t="shared" si="9"/>
        <v>5.4938879385321524E-3</v>
      </c>
      <c r="R21">
        <f>Q21/[1]Sheet1!$G$10</f>
        <v>2.197555175412861E-20</v>
      </c>
      <c r="U21" t="s">
        <v>101</v>
      </c>
      <c r="V21">
        <f>$T$2/(2*$T$8*$T$1)</f>
        <v>2.6428366697638415E-18</v>
      </c>
      <c r="W21" t="s">
        <v>1</v>
      </c>
      <c r="X21" t="s">
        <v>102</v>
      </c>
    </row>
    <row r="22" spans="1:24" x14ac:dyDescent="0.3">
      <c r="A22">
        <f t="shared" si="10"/>
        <v>100.00000000000014</v>
      </c>
      <c r="B22">
        <f t="shared" si="4"/>
        <v>1.0000001073544103</v>
      </c>
      <c r="C22">
        <f t="shared" si="5"/>
        <v>4.6336679420599318E-4</v>
      </c>
      <c r="D22">
        <f t="shared" si="6"/>
        <v>4.6336684395046208E-4</v>
      </c>
      <c r="E22">
        <f t="shared" si="0"/>
        <v>9.2673368790092426E-6</v>
      </c>
      <c r="F22">
        <f t="shared" si="1"/>
        <v>9.267335884119864E-6</v>
      </c>
      <c r="G22">
        <f t="shared" si="2"/>
        <v>1.2842399539042598E-18</v>
      </c>
      <c r="H22">
        <f t="shared" si="2"/>
        <v>1.2842399539042598E-18</v>
      </c>
      <c r="I22">
        <f t="shared" si="3"/>
        <v>8.9822682487330885E-8</v>
      </c>
      <c r="J22">
        <f t="shared" si="3"/>
        <v>8.9822682487330885E-8</v>
      </c>
      <c r="M22">
        <f t="shared" si="7"/>
        <v>1.8969384047325552E-9</v>
      </c>
      <c r="N22">
        <f t="shared" si="8"/>
        <v>3.6041833559167916E-9</v>
      </c>
      <c r="O22" s="1"/>
      <c r="P22" s="1"/>
      <c r="Q22">
        <f t="shared" si="9"/>
        <v>1.0961714107126274E-2</v>
      </c>
      <c r="R22">
        <f>Q22/[1]Sheet1!$G$10</f>
        <v>4.3846856428505097E-20</v>
      </c>
      <c r="V22">
        <f>V21*$T$15</f>
        <v>1.3214183348819207E-15</v>
      </c>
      <c r="W22" t="s">
        <v>1</v>
      </c>
      <c r="X22" t="s">
        <v>103</v>
      </c>
    </row>
    <row r="23" spans="1:24" x14ac:dyDescent="0.3">
      <c r="A23">
        <f t="shared" si="10"/>
        <v>125.89254117941691</v>
      </c>
      <c r="B23">
        <f t="shared" si="4"/>
        <v>1.0000001351511951</v>
      </c>
      <c r="C23">
        <f t="shared" si="5"/>
        <v>5.1990608325290033E-4</v>
      </c>
      <c r="D23">
        <f t="shared" si="6"/>
        <v>5.1990615351882883E-4</v>
      </c>
      <c r="E23">
        <f t="shared" si="0"/>
        <v>1.0398123070376577E-5</v>
      </c>
      <c r="F23">
        <f t="shared" si="1"/>
        <v>1.0398121665058007E-5</v>
      </c>
      <c r="G23">
        <f t="shared" si="2"/>
        <v>1.6167635957215363E-18</v>
      </c>
      <c r="H23">
        <f t="shared" si="2"/>
        <v>1.6167635957215363E-18</v>
      </c>
      <c r="I23">
        <f t="shared" si="3"/>
        <v>7.134863620281242E-8</v>
      </c>
      <c r="J23">
        <f t="shared" si="3"/>
        <v>7.134863620281242E-8</v>
      </c>
      <c r="M23">
        <f t="shared" si="7"/>
        <v>1.690648121435469E-9</v>
      </c>
      <c r="N23">
        <f t="shared" si="8"/>
        <v>3.2122318648643073E-9</v>
      </c>
      <c r="O23" s="1"/>
      <c r="P23" s="1"/>
      <c r="Q23">
        <f t="shared" si="9"/>
        <v>2.1871547130920418E-2</v>
      </c>
      <c r="R23">
        <f>Q23/[1]Sheet1!$G$10</f>
        <v>8.7486188523681677E-20</v>
      </c>
      <c r="V23">
        <f>V21*$T$15^(1/3)</f>
        <v>2.0976208548816266E-17</v>
      </c>
      <c r="W23" t="s">
        <v>1</v>
      </c>
      <c r="X23" t="s">
        <v>104</v>
      </c>
    </row>
    <row r="24" spans="1:24" x14ac:dyDescent="0.3">
      <c r="A24">
        <f t="shared" si="10"/>
        <v>158.48931924611159</v>
      </c>
      <c r="B24">
        <f t="shared" si="4"/>
        <v>1.0000001701452739</v>
      </c>
      <c r="C24">
        <f t="shared" si="5"/>
        <v>5.8334420440219815E-4</v>
      </c>
      <c r="D24">
        <f t="shared" si="6"/>
        <v>5.8334430365545751E-4</v>
      </c>
      <c r="E24">
        <f t="shared" si="0"/>
        <v>1.166688607310915E-5</v>
      </c>
      <c r="F24">
        <f t="shared" si="1"/>
        <v>1.1666884088043963E-5</v>
      </c>
      <c r="G24">
        <f t="shared" si="2"/>
        <v>2.0353838362177655E-18</v>
      </c>
      <c r="H24">
        <f t="shared" si="2"/>
        <v>2.0353838362177655E-18</v>
      </c>
      <c r="I24">
        <f t="shared" si="3"/>
        <v>5.6674262399293753E-8</v>
      </c>
      <c r="J24">
        <f t="shared" si="3"/>
        <v>5.6674262399293753E-8</v>
      </c>
      <c r="M24">
        <f t="shared" si="7"/>
        <v>1.506791711620968E-9</v>
      </c>
      <c r="N24">
        <f t="shared" si="8"/>
        <v>2.8629047391894661E-9</v>
      </c>
      <c r="O24" s="1"/>
      <c r="P24" s="1"/>
      <c r="Q24">
        <f t="shared" si="9"/>
        <v>4.3639413343515718E-2</v>
      </c>
      <c r="R24">
        <f>Q24/[1]Sheet1!$G$10</f>
        <v>1.7455765337406287E-19</v>
      </c>
      <c r="U24" t="s">
        <v>105</v>
      </c>
      <c r="V24">
        <v>3.0000000000000001E-3</v>
      </c>
      <c r="W24" t="s">
        <v>17</v>
      </c>
    </row>
    <row r="25" spans="1:24" x14ac:dyDescent="0.3">
      <c r="A25">
        <f t="shared" si="10"/>
        <v>199.52623149688827</v>
      </c>
      <c r="B25">
        <f t="shared" si="4"/>
        <v>1.0000002142002091</v>
      </c>
      <c r="C25">
        <f t="shared" si="5"/>
        <v>6.5452294130476519E-4</v>
      </c>
      <c r="D25">
        <f t="shared" si="6"/>
        <v>6.5452308150371606E-4</v>
      </c>
      <c r="E25">
        <f t="shared" si="0"/>
        <v>1.3090461630074321E-5</v>
      </c>
      <c r="F25">
        <f t="shared" si="1"/>
        <v>1.3090458826095304E-5</v>
      </c>
      <c r="G25">
        <f t="shared" si="2"/>
        <v>2.5623971258699514E-18</v>
      </c>
      <c r="H25">
        <f t="shared" si="2"/>
        <v>2.5623957977516242E-18</v>
      </c>
      <c r="I25">
        <f t="shared" si="3"/>
        <v>4.5017954653661796E-8</v>
      </c>
      <c r="J25">
        <f t="shared" si="3"/>
        <v>4.5017977986969893E-8</v>
      </c>
      <c r="M25">
        <f t="shared" si="7"/>
        <v>1.342929510980673E-9</v>
      </c>
      <c r="N25">
        <f t="shared" si="8"/>
        <v>2.5515666174092641E-9</v>
      </c>
      <c r="O25" s="1"/>
      <c r="P25" s="1"/>
      <c r="Q25">
        <f t="shared" si="9"/>
        <v>8.7072102274668578E-2</v>
      </c>
      <c r="R25">
        <f>Q25/[1]Sheet1!$G$10</f>
        <v>3.4828840909867431E-19</v>
      </c>
      <c r="U25" t="s">
        <v>106</v>
      </c>
      <c r="V25">
        <f>SQRT(V24*$T$4/$T$8)</f>
        <v>0.78890498349590255</v>
      </c>
      <c r="W25" t="s">
        <v>6</v>
      </c>
    </row>
    <row r="26" spans="1:24" x14ac:dyDescent="0.3">
      <c r="A26">
        <f t="shared" si="10"/>
        <v>251.18864315095843</v>
      </c>
      <c r="B26">
        <f t="shared" si="4"/>
        <v>1.0000002696620864</v>
      </c>
      <c r="C26">
        <f t="shared" si="5"/>
        <v>7.343867881484423E-4</v>
      </c>
      <c r="D26">
        <f t="shared" si="6"/>
        <v>7.3438698618471588E-4</v>
      </c>
      <c r="E26">
        <f t="shared" si="0"/>
        <v>1.4687739723694318E-5</v>
      </c>
      <c r="F26">
        <f t="shared" si="1"/>
        <v>1.4687735762968846E-5</v>
      </c>
      <c r="G26">
        <f t="shared" si="2"/>
        <v>3.2258666049317929E-18</v>
      </c>
      <c r="H26">
        <f t="shared" si="2"/>
        <v>3.2258652768134657E-18</v>
      </c>
      <c r="I26">
        <f t="shared" si="3"/>
        <v>3.5759035243655338E-8</v>
      </c>
      <c r="J26">
        <f t="shared" si="3"/>
        <v>3.5759049965978186E-8</v>
      </c>
      <c r="M26">
        <f t="shared" si="7"/>
        <v>1.1968871702585758E-9</v>
      </c>
      <c r="N26">
        <f t="shared" si="8"/>
        <v>2.274086236725968E-9</v>
      </c>
      <c r="O26" s="1"/>
      <c r="P26" s="1"/>
      <c r="Q26">
        <f t="shared" si="9"/>
        <v>0.17373166216952721</v>
      </c>
      <c r="R26">
        <f>Q26/[1]Sheet1!$G$10</f>
        <v>6.9492664867810887E-19</v>
      </c>
      <c r="U26" t="s">
        <v>107</v>
      </c>
      <c r="V26">
        <f>T16/(V$25/$T$1)</f>
        <v>2.9875775059820928E-6</v>
      </c>
      <c r="W26" t="s">
        <v>1</v>
      </c>
    </row>
    <row r="27" spans="1:24" x14ac:dyDescent="0.3">
      <c r="A27">
        <f t="shared" si="10"/>
        <v>316.22776601683847</v>
      </c>
      <c r="B27">
        <f t="shared" si="4"/>
        <v>1.0000003394844532</v>
      </c>
      <c r="C27">
        <f t="shared" si="5"/>
        <v>8.2399548585402791E-4</v>
      </c>
      <c r="D27">
        <f t="shared" si="6"/>
        <v>8.2399576558768483E-4</v>
      </c>
      <c r="E27">
        <f t="shared" si="0"/>
        <v>1.6479915311753697E-5</v>
      </c>
      <c r="F27">
        <f t="shared" si="1"/>
        <v>1.6479909717080559E-5</v>
      </c>
      <c r="G27">
        <f t="shared" si="2"/>
        <v>4.061125533380072E-18</v>
      </c>
      <c r="H27">
        <f t="shared" si="2"/>
        <v>4.0611228771434176E-18</v>
      </c>
      <c r="I27">
        <f t="shared" si="3"/>
        <v>2.8404410715439724E-8</v>
      </c>
      <c r="J27">
        <f t="shared" si="3"/>
        <v>2.8404429293758866E-8</v>
      </c>
      <c r="M27">
        <f t="shared" si="7"/>
        <v>1.0667267945757577E-9</v>
      </c>
      <c r="N27">
        <f t="shared" si="8"/>
        <v>2.0267815977545479E-9</v>
      </c>
      <c r="O27" s="1"/>
      <c r="P27" s="1"/>
      <c r="Q27">
        <f t="shared" si="9"/>
        <v>0.3466401773192283</v>
      </c>
      <c r="R27">
        <f>Q27/[1]Sheet1!$G$10</f>
        <v>1.3865607092769132E-18</v>
      </c>
      <c r="U27" t="s">
        <v>108</v>
      </c>
      <c r="V27">
        <f>T17/(V$25/$T$1)</f>
        <v>5.6763972613659747E-6</v>
      </c>
      <c r="W27" t="s">
        <v>1</v>
      </c>
    </row>
    <row r="28" spans="1:24" x14ac:dyDescent="0.3">
      <c r="A28">
        <f t="shared" si="10"/>
        <v>398.10717055349795</v>
      </c>
      <c r="B28">
        <f t="shared" si="4"/>
        <v>1.0000004273856051</v>
      </c>
      <c r="C28">
        <f t="shared" si="5"/>
        <v>9.245380805363491E-4</v>
      </c>
      <c r="D28">
        <f t="shared" si="6"/>
        <v>9.245384756706161E-4</v>
      </c>
      <c r="E28">
        <f t="shared" si="0"/>
        <v>1.8490769513412322E-5</v>
      </c>
      <c r="F28">
        <f t="shared" si="1"/>
        <v>1.8490761610726983E-5</v>
      </c>
      <c r="G28">
        <f t="shared" si="2"/>
        <v>5.1126552502293109E-18</v>
      </c>
      <c r="H28">
        <f t="shared" si="2"/>
        <v>5.1126512658743297E-18</v>
      </c>
      <c r="I28">
        <f t="shared" si="3"/>
        <v>2.2562420498020666E-8</v>
      </c>
      <c r="J28">
        <f t="shared" si="3"/>
        <v>2.2562438081205559E-8</v>
      </c>
      <c r="M28">
        <f t="shared" si="7"/>
        <v>9.507212354053514E-10</v>
      </c>
      <c r="N28">
        <f t="shared" si="8"/>
        <v>1.8063711192868511E-9</v>
      </c>
      <c r="O28" s="1"/>
      <c r="P28" s="1"/>
      <c r="Q28">
        <f t="shared" si="9"/>
        <v>0.69163844885614989</v>
      </c>
      <c r="R28">
        <f>Q28/[1]Sheet1!$G$10</f>
        <v>2.7665537954245995E-18</v>
      </c>
      <c r="U28" t="s">
        <v>109</v>
      </c>
      <c r="V28">
        <f>(1/(4*PI()*$T$6))*$T$9*$T$15/MIN(V26,V27)^2</f>
        <v>80664.685031458794</v>
      </c>
      <c r="W28" t="s">
        <v>110</v>
      </c>
      <c r="X28" t="s">
        <v>115</v>
      </c>
    </row>
    <row r="29" spans="1:24" x14ac:dyDescent="0.3">
      <c r="A29">
        <f t="shared" si="10"/>
        <v>501.1872336272732</v>
      </c>
      <c r="B29">
        <f t="shared" si="4"/>
        <v>1.0000005380465988</v>
      </c>
      <c r="C29">
        <f t="shared" si="5"/>
        <v>1.0373487018568563E-3</v>
      </c>
      <c r="D29">
        <f t="shared" si="6"/>
        <v>1.0373492599987971E-3</v>
      </c>
      <c r="E29">
        <f t="shared" si="0"/>
        <v>2.0746985199975943E-5</v>
      </c>
      <c r="F29">
        <f t="shared" si="1"/>
        <v>2.0746974037137125E-5</v>
      </c>
      <c r="G29">
        <f t="shared" si="2"/>
        <v>6.4364518803908433E-18</v>
      </c>
      <c r="H29">
        <f t="shared" si="2"/>
        <v>6.436445239799207E-18</v>
      </c>
      <c r="I29">
        <f t="shared" si="3"/>
        <v>1.79219669098314E-8</v>
      </c>
      <c r="J29">
        <f t="shared" si="3"/>
        <v>1.7921985400233965E-8</v>
      </c>
      <c r="M29">
        <f t="shared" si="7"/>
        <v>8.4733116961048174E-10</v>
      </c>
      <c r="N29">
        <f t="shared" si="8"/>
        <v>1.6099300884768576E-9</v>
      </c>
      <c r="O29" s="1"/>
      <c r="P29" s="1"/>
      <c r="Q29">
        <f t="shared" si="9"/>
        <v>1.3799999541627002</v>
      </c>
      <c r="R29">
        <f>Q29/[1]Sheet1!$G$10</f>
        <v>5.5199998166508005E-18</v>
      </c>
      <c r="U29" t="s">
        <v>111</v>
      </c>
      <c r="V29">
        <f>V28*0.5*MIN(V26:V27)</f>
        <v>0.12049599926355836</v>
      </c>
      <c r="W29" t="s">
        <v>112</v>
      </c>
      <c r="X29" t="s">
        <v>116</v>
      </c>
    </row>
    <row r="30" spans="1:24" x14ac:dyDescent="0.3">
      <c r="A30">
        <f t="shared" si="10"/>
        <v>630.95734448019448</v>
      </c>
      <c r="B30">
        <f t="shared" si="4"/>
        <v>1.0000006773605359</v>
      </c>
      <c r="C30">
        <f t="shared" si="5"/>
        <v>1.1639242652343362E-3</v>
      </c>
      <c r="D30">
        <f t="shared" si="6"/>
        <v>1.1639250536307003E-3</v>
      </c>
      <c r="E30">
        <f t="shared" si="0"/>
        <v>2.3278501072614007E-5</v>
      </c>
      <c r="F30">
        <f t="shared" si="1"/>
        <v>2.3278485304686726E-5</v>
      </c>
      <c r="G30">
        <f t="shared" si="2"/>
        <v>8.1030132727906777E-18</v>
      </c>
      <c r="H30">
        <f t="shared" si="2"/>
        <v>8.1030026478440602E-18</v>
      </c>
      <c r="I30">
        <f t="shared" si="3"/>
        <v>1.4235923567401353E-8</v>
      </c>
      <c r="J30">
        <f t="shared" si="3"/>
        <v>1.423594223405303E-8</v>
      </c>
      <c r="M30">
        <f t="shared" si="7"/>
        <v>7.5518467364157103E-10</v>
      </c>
      <c r="N30">
        <f t="shared" si="8"/>
        <v>1.4348518518303456E-9</v>
      </c>
      <c r="O30" s="1"/>
      <c r="P30" s="1"/>
      <c r="Q30">
        <f t="shared" si="9"/>
        <v>2.7534615808550531</v>
      </c>
      <c r="R30">
        <f>Q30/[1]Sheet1!$G$10</f>
        <v>1.1013846323420212E-17</v>
      </c>
      <c r="U30" t="s">
        <v>114</v>
      </c>
      <c r="V30">
        <f>V28*0.5/MIN(V26:V27)</f>
        <v>13500015459.003508</v>
      </c>
      <c r="W30" t="s">
        <v>113</v>
      </c>
      <c r="X30" t="s">
        <v>117</v>
      </c>
    </row>
    <row r="31" spans="1:24" x14ac:dyDescent="0.3">
      <c r="A31">
        <f t="shared" si="10"/>
        <v>794.32823472428311</v>
      </c>
      <c r="B31">
        <f t="shared" si="4"/>
        <v>1.0000008527463917</v>
      </c>
      <c r="C31">
        <f t="shared" si="5"/>
        <v>1.3059443334102923E-3</v>
      </c>
      <c r="D31">
        <f t="shared" si="6"/>
        <v>1.3059454470496104E-3</v>
      </c>
      <c r="E31">
        <f t="shared" si="0"/>
        <v>2.6118908940992208E-5</v>
      </c>
      <c r="F31">
        <f t="shared" si="1"/>
        <v>2.6118886668205847E-5</v>
      </c>
      <c r="G31">
        <f t="shared" si="2"/>
        <v>1.0201090934643836E-17</v>
      </c>
      <c r="H31">
        <f t="shared" si="2"/>
        <v>1.0201073669105583E-17</v>
      </c>
      <c r="I31">
        <f t="shared" si="3"/>
        <v>1.1307994248471455E-8</v>
      </c>
      <c r="J31">
        <f t="shared" si="3"/>
        <v>1.1308013387496775E-8</v>
      </c>
      <c r="M31">
        <f t="shared" si="7"/>
        <v>6.7305901923785163E-10</v>
      </c>
      <c r="N31">
        <f t="shared" si="8"/>
        <v>1.2788132270543529E-9</v>
      </c>
      <c r="O31" s="1"/>
      <c r="P31" s="1"/>
      <c r="Q31">
        <f t="shared" si="9"/>
        <v>5.4938786400234942</v>
      </c>
      <c r="R31">
        <f>Q31/[1]Sheet1!$G$10</f>
        <v>2.1975514560093977E-17</v>
      </c>
      <c r="U31" t="s">
        <v>118</v>
      </c>
      <c r="V31">
        <v>1E-4</v>
      </c>
      <c r="W31" t="s">
        <v>1</v>
      </c>
    </row>
    <row r="32" spans="1:24" x14ac:dyDescent="0.3">
      <c r="A32">
        <f t="shared" si="10"/>
        <v>1000.000000000002</v>
      </c>
      <c r="B32">
        <f t="shared" si="4"/>
        <v>1.0000010735441023</v>
      </c>
      <c r="C32">
        <f t="shared" si="5"/>
        <v>1.4652933996285858E-3</v>
      </c>
      <c r="D32">
        <f t="shared" si="6"/>
        <v>1.4652949726856731E-3</v>
      </c>
      <c r="E32">
        <f t="shared" si="0"/>
        <v>2.9305899453713463E-5</v>
      </c>
      <c r="F32">
        <f t="shared" si="1"/>
        <v>2.9305867992571717E-5</v>
      </c>
      <c r="G32">
        <f t="shared" si="2"/>
        <v>1.2842414148344196E-17</v>
      </c>
      <c r="H32">
        <f t="shared" si="2"/>
        <v>1.2842386257859325E-17</v>
      </c>
      <c r="I32">
        <f t="shared" si="3"/>
        <v>8.9822580306647121E-9</v>
      </c>
      <c r="J32">
        <f t="shared" si="3"/>
        <v>8.9822775379063322E-9</v>
      </c>
      <c r="M32">
        <f t="shared" si="7"/>
        <v>5.9986444924349164E-10</v>
      </c>
      <c r="N32">
        <f t="shared" si="8"/>
        <v>1.1397436771264232E-9</v>
      </c>
      <c r="O32" s="1"/>
      <c r="P32" s="1"/>
      <c r="Q32">
        <f t="shared" si="9"/>
        <v>10.961727710603665</v>
      </c>
      <c r="R32">
        <f>Q32/[1]Sheet1!$G$10</f>
        <v>4.3846910842414659E-17</v>
      </c>
      <c r="U32" t="s">
        <v>119</v>
      </c>
      <c r="V32">
        <f>V30*V31^2</f>
        <v>135.00015459003507</v>
      </c>
      <c r="W32" t="s">
        <v>112</v>
      </c>
    </row>
    <row r="33" spans="1:23" x14ac:dyDescent="0.3">
      <c r="A33">
        <f t="shared" si="10"/>
        <v>1258.9254117941698</v>
      </c>
      <c r="B33">
        <f t="shared" si="4"/>
        <v>1.000001351511951</v>
      </c>
      <c r="C33">
        <f t="shared" si="5"/>
        <v>1.6440858925862109E-3</v>
      </c>
      <c r="D33">
        <f t="shared" si="6"/>
        <v>1.6440881145879432E-3</v>
      </c>
      <c r="E33">
        <f t="shared" si="0"/>
        <v>3.2881762291758862E-5</v>
      </c>
      <c r="F33">
        <f t="shared" si="1"/>
        <v>3.2881717851724216E-5</v>
      </c>
      <c r="G33">
        <f t="shared" si="2"/>
        <v>1.6167642597806998E-17</v>
      </c>
      <c r="H33">
        <f t="shared" si="2"/>
        <v>1.6167600098020528E-17</v>
      </c>
      <c r="I33">
        <f t="shared" si="3"/>
        <v>7.1348606897540861E-9</v>
      </c>
      <c r="J33">
        <f t="shared" si="3"/>
        <v>7.1348794451694831E-9</v>
      </c>
      <c r="M33">
        <f t="shared" si="7"/>
        <v>5.3462971599283554E-10</v>
      </c>
      <c r="N33">
        <f t="shared" si="8"/>
        <v>1.0157978332474435E-9</v>
      </c>
      <c r="O33" s="1"/>
      <c r="P33" s="1"/>
      <c r="Q33">
        <f t="shared" si="9"/>
        <v>21.871516587393216</v>
      </c>
      <c r="R33">
        <f>Q33/[1]Sheet1!$G$10</f>
        <v>8.7486066349572869E-17</v>
      </c>
      <c r="U33" t="s">
        <v>120</v>
      </c>
      <c r="V33">
        <f>2*V30*V31</f>
        <v>2700003.0918007018</v>
      </c>
      <c r="W33" t="s">
        <v>110</v>
      </c>
    </row>
    <row r="34" spans="1:23" x14ac:dyDescent="0.3">
      <c r="A34">
        <f t="shared" si="10"/>
        <v>1584.8931924611168</v>
      </c>
      <c r="B34">
        <f t="shared" si="4"/>
        <v>1.0000017014527396</v>
      </c>
      <c r="C34">
        <f t="shared" si="5"/>
        <v>1.8446942279027466E-3</v>
      </c>
      <c r="D34">
        <f t="shared" si="6"/>
        <v>1.8446973665627944E-3</v>
      </c>
      <c r="E34">
        <f t="shared" si="0"/>
        <v>3.6893947331255888E-5</v>
      </c>
      <c r="F34">
        <f t="shared" si="1"/>
        <v>3.689388455805493E-5</v>
      </c>
      <c r="G34">
        <f t="shared" ref="G34:H65" si="11">$T$8*$T$1^2*(SQRT((SQRT(5)*E34)^2+1)-1)</f>
        <v>2.0353860940189216E-17</v>
      </c>
      <c r="H34">
        <f t="shared" si="11"/>
        <v>2.0353790549917876E-17</v>
      </c>
      <c r="I34">
        <f t="shared" ref="I34:J65" si="12">1/(4*PI()*$T$6)*$T$15*$T$9^2/G34</f>
        <v>5.6674199532000146E-9</v>
      </c>
      <c r="J34">
        <f t="shared" si="12"/>
        <v>5.6674395530493565E-9</v>
      </c>
      <c r="M34">
        <f t="shared" si="7"/>
        <v>4.7648919421787861E-10</v>
      </c>
      <c r="N34">
        <f t="shared" si="8"/>
        <v>9.0533100938927453E-10</v>
      </c>
      <c r="O34" s="1"/>
      <c r="P34" s="1"/>
      <c r="Q34">
        <f t="shared" si="9"/>
        <v>43.639407648268303</v>
      </c>
      <c r="R34">
        <f>Q34/[1]Sheet1!$G$10</f>
        <v>1.7455763059307322E-16</v>
      </c>
    </row>
    <row r="35" spans="1:23" x14ac:dyDescent="0.3">
      <c r="A35">
        <f t="shared" si="10"/>
        <v>1995.2623149688839</v>
      </c>
      <c r="B35">
        <f t="shared" si="4"/>
        <v>1.0000021420020908</v>
      </c>
      <c r="C35">
        <f t="shared" si="5"/>
        <v>2.0697802823187537E-3</v>
      </c>
      <c r="D35">
        <f t="shared" si="6"/>
        <v>2.069784715792446E-3</v>
      </c>
      <c r="E35">
        <f t="shared" si="0"/>
        <v>4.1395694315848921E-5</v>
      </c>
      <c r="F35">
        <f t="shared" si="1"/>
        <v>4.1395605646375071E-5</v>
      </c>
      <c r="G35">
        <f t="shared" si="11"/>
        <v>2.5623997821066058E-17</v>
      </c>
      <c r="H35">
        <f t="shared" si="11"/>
        <v>2.5623887587244901E-17</v>
      </c>
      <c r="I35">
        <f t="shared" si="12"/>
        <v>4.501790798711815E-9</v>
      </c>
      <c r="J35">
        <f t="shared" si="12"/>
        <v>4.501810165390665E-9</v>
      </c>
      <c r="M35">
        <f t="shared" si="7"/>
        <v>4.2467139459613765E-10</v>
      </c>
      <c r="N35">
        <f t="shared" si="8"/>
        <v>8.0687737806199029E-10</v>
      </c>
      <c r="O35" s="1"/>
      <c r="P35" s="1"/>
      <c r="Q35">
        <f t="shared" si="9"/>
        <v>87.07204360459815</v>
      </c>
      <c r="R35">
        <f>Q35/[1]Sheet1!$G$10</f>
        <v>3.4828817441839259E-16</v>
      </c>
    </row>
    <row r="36" spans="1:23" x14ac:dyDescent="0.3">
      <c r="A36">
        <f t="shared" si="10"/>
        <v>2511.8864315095857</v>
      </c>
      <c r="B36">
        <f t="shared" si="4"/>
        <v>1.0000026966208642</v>
      </c>
      <c r="C36">
        <f t="shared" si="5"/>
        <v>2.322330707093184E-3</v>
      </c>
      <c r="D36">
        <f t="shared" si="6"/>
        <v>2.3223369695386221E-3</v>
      </c>
      <c r="E36">
        <f t="shared" si="0"/>
        <v>4.644673939077244E-5</v>
      </c>
      <c r="F36">
        <f t="shared" si="1"/>
        <v>4.6446614141863682E-5</v>
      </c>
      <c r="G36">
        <f t="shared" si="11"/>
        <v>3.2258711205341053E-17</v>
      </c>
      <c r="H36">
        <f t="shared" si="11"/>
        <v>3.2258537221840191E-17</v>
      </c>
      <c r="I36">
        <f t="shared" si="12"/>
        <v>3.5758985187848333E-9</v>
      </c>
      <c r="J36">
        <f t="shared" si="12"/>
        <v>3.5759178050698482E-9</v>
      </c>
      <c r="M36">
        <f t="shared" si="7"/>
        <v>3.7848872635566528E-10</v>
      </c>
      <c r="N36">
        <f t="shared" si="8"/>
        <v>7.1913051929289687E-10</v>
      </c>
      <c r="O36" s="1"/>
      <c r="P36" s="1"/>
      <c r="Q36">
        <f t="shared" si="9"/>
        <v>173.73152626677899</v>
      </c>
      <c r="R36">
        <f>Q36/[1]Sheet1!$G$10</f>
        <v>6.9492610506711594E-16</v>
      </c>
    </row>
    <row r="37" spans="1:23" x14ac:dyDescent="0.3">
      <c r="A37">
        <f t="shared" si="10"/>
        <v>3162.2776601683863</v>
      </c>
      <c r="B37">
        <f t="shared" si="4"/>
        <v>1.0000033948445319</v>
      </c>
      <c r="C37">
        <f t="shared" si="5"/>
        <v>2.6056965458763821E-3</v>
      </c>
      <c r="D37">
        <f t="shared" si="6"/>
        <v>2.6057053918110526E-3</v>
      </c>
      <c r="E37">
        <f t="shared" si="0"/>
        <v>5.2114107836221055E-5</v>
      </c>
      <c r="F37">
        <f t="shared" si="1"/>
        <v>5.2113930917527642E-5</v>
      </c>
      <c r="G37">
        <f t="shared" si="11"/>
        <v>4.0611325724072059E-17</v>
      </c>
      <c r="H37">
        <f t="shared" si="11"/>
        <v>4.0611049475460004E-17</v>
      </c>
      <c r="I37">
        <f t="shared" si="12"/>
        <v>2.8404361483011532E-9</v>
      </c>
      <c r="J37">
        <f t="shared" si="12"/>
        <v>2.8404554698048753E-9</v>
      </c>
      <c r="M37">
        <f t="shared" si="7"/>
        <v>3.3732837354971624E-10</v>
      </c>
      <c r="N37">
        <f t="shared" si="8"/>
        <v>6.4092608558149113E-10</v>
      </c>
      <c r="O37" s="1"/>
      <c r="P37" s="1"/>
      <c r="Q37">
        <f t="shared" si="9"/>
        <v>346.63984856283554</v>
      </c>
      <c r="R37">
        <f>Q37/[1]Sheet1!$G$10</f>
        <v>1.3865593942513421E-15</v>
      </c>
    </row>
    <row r="38" spans="1:23" x14ac:dyDescent="0.3">
      <c r="A38">
        <f t="shared" si="10"/>
        <v>3981.0717055349814</v>
      </c>
      <c r="B38">
        <f t="shared" si="4"/>
        <v>1.0000042738560504</v>
      </c>
      <c r="C38">
        <f t="shared" si="5"/>
        <v>2.9236376833518224E-3</v>
      </c>
      <c r="D38">
        <f t="shared" si="6"/>
        <v>2.9236501785584244E-3</v>
      </c>
      <c r="E38">
        <f t="shared" si="0"/>
        <v>5.8473003571168488E-5</v>
      </c>
      <c r="F38">
        <f t="shared" si="1"/>
        <v>5.8472753667036445E-5</v>
      </c>
      <c r="G38">
        <f t="shared" si="11"/>
        <v>5.1126652111167653E-17</v>
      </c>
      <c r="H38">
        <f t="shared" si="11"/>
        <v>5.1126215160238002E-17</v>
      </c>
      <c r="I38">
        <f t="shared" si="12"/>
        <v>2.2562376540178327E-9</v>
      </c>
      <c r="J38">
        <f t="shared" si="12"/>
        <v>2.2562569369852371E-9</v>
      </c>
      <c r="M38">
        <f t="shared" si="7"/>
        <v>3.0064416331872842E-10</v>
      </c>
      <c r="N38">
        <f t="shared" si="8"/>
        <v>5.7122635163434912E-10</v>
      </c>
      <c r="O38" s="1"/>
      <c r="P38" s="1"/>
      <c r="Q38">
        <f t="shared" si="9"/>
        <v>691.637119300873</v>
      </c>
      <c r="R38">
        <f>Q38/[1]Sheet1!$G$10</f>
        <v>2.7665484772034919E-15</v>
      </c>
    </row>
    <row r="39" spans="1:23" x14ac:dyDescent="0.3">
      <c r="A39">
        <f t="shared" si="10"/>
        <v>5011.8723362727342</v>
      </c>
      <c r="B39">
        <f t="shared" si="4"/>
        <v>1.0000053804659883</v>
      </c>
      <c r="C39">
        <f t="shared" si="5"/>
        <v>3.2803727119149707E-3</v>
      </c>
      <c r="D39">
        <f t="shared" si="6"/>
        <v>3.280390361848776E-3</v>
      </c>
      <c r="E39">
        <f t="shared" si="0"/>
        <v>6.5607807236975517E-5</v>
      </c>
      <c r="F39">
        <f t="shared" si="1"/>
        <v>6.560745423829941E-5</v>
      </c>
      <c r="G39">
        <f t="shared" si="11"/>
        <v>6.436467684998937E-17</v>
      </c>
      <c r="H39">
        <f t="shared" si="11"/>
        <v>6.4363984900340894E-17</v>
      </c>
      <c r="I39">
        <f t="shared" si="12"/>
        <v>1.792192290282676E-9</v>
      </c>
      <c r="J39">
        <f t="shared" si="12"/>
        <v>1.7922115573747801E-9</v>
      </c>
      <c r="M39">
        <f t="shared" si="7"/>
        <v>2.6794931846890633E-10</v>
      </c>
      <c r="N39">
        <f t="shared" si="8"/>
        <v>5.0910644430609173E-10</v>
      </c>
      <c r="O39" s="1"/>
      <c r="P39" s="1"/>
      <c r="Q39">
        <f t="shared" si="9"/>
        <v>1379.9967079197306</v>
      </c>
      <c r="R39">
        <f>Q39/[1]Sheet1!$G$10</f>
        <v>5.5199868316789222E-15</v>
      </c>
    </row>
    <row r="40" spans="1:23" x14ac:dyDescent="0.3">
      <c r="A40">
        <f t="shared" si="10"/>
        <v>6309.5734448019475</v>
      </c>
      <c r="B40">
        <f t="shared" si="4"/>
        <v>1.0000067736053599</v>
      </c>
      <c r="C40">
        <f t="shared" si="5"/>
        <v>3.6806348740390351E-3</v>
      </c>
      <c r="D40">
        <f t="shared" si="6"/>
        <v>3.6806598052071459E-3</v>
      </c>
      <c r="E40">
        <f t="shared" si="0"/>
        <v>7.3613196104142922E-5</v>
      </c>
      <c r="F40">
        <f t="shared" si="1"/>
        <v>7.3612697480780704E-5</v>
      </c>
      <c r="G40">
        <f t="shared" si="11"/>
        <v>8.1030385070388936E-17</v>
      </c>
      <c r="H40">
        <f t="shared" si="11"/>
        <v>8.1029286716532352E-17</v>
      </c>
      <c r="I40">
        <f t="shared" si="12"/>
        <v>1.4235879234299818E-9</v>
      </c>
      <c r="J40">
        <f t="shared" si="12"/>
        <v>1.4236072201972278E-9</v>
      </c>
      <c r="M40">
        <f t="shared" si="7"/>
        <v>2.3880999828504389E-10</v>
      </c>
      <c r="N40">
        <f t="shared" si="8"/>
        <v>4.5374207019048366E-10</v>
      </c>
      <c r="O40" s="1"/>
      <c r="P40" s="1"/>
      <c r="Q40">
        <f t="shared" si="9"/>
        <v>2753.453592610364</v>
      </c>
      <c r="R40">
        <f>Q40/[1]Sheet1!$G$10</f>
        <v>1.1013814370441456E-14</v>
      </c>
    </row>
    <row r="41" spans="1:23" x14ac:dyDescent="0.3">
      <c r="A41">
        <f t="shared" si="10"/>
        <v>7943.2823472428345</v>
      </c>
      <c r="B41">
        <f t="shared" si="4"/>
        <v>1.000008527463917</v>
      </c>
      <c r="C41">
        <f t="shared" si="5"/>
        <v>4.1297348199969188E-3</v>
      </c>
      <c r="D41">
        <f t="shared" si="6"/>
        <v>4.1297700361615829E-3</v>
      </c>
      <c r="E41">
        <f t="shared" si="0"/>
        <v>8.2595400723231661E-5</v>
      </c>
      <c r="F41">
        <f t="shared" si="1"/>
        <v>8.2594696399938383E-5</v>
      </c>
      <c r="G41">
        <f t="shared" si="11"/>
        <v>1.0201129848510822E-16</v>
      </c>
      <c r="H41">
        <f t="shared" si="11"/>
        <v>1.0200955865009959E-16</v>
      </c>
      <c r="I41">
        <f t="shared" si="12"/>
        <v>1.1307951112290403E-9</v>
      </c>
      <c r="J41">
        <f t="shared" si="12"/>
        <v>1.1308143976267871E-9</v>
      </c>
      <c r="M41">
        <f t="shared" si="7"/>
        <v>2.1283954168700284E-10</v>
      </c>
      <c r="N41">
        <f t="shared" si="8"/>
        <v>4.0439857767017782E-10</v>
      </c>
      <c r="O41" s="1"/>
      <c r="P41" s="1"/>
      <c r="Q41">
        <f t="shared" si="9"/>
        <v>5493.8571099245673</v>
      </c>
      <c r="R41">
        <f>Q41/[1]Sheet1!$G$10</f>
        <v>2.1975428439698268E-14</v>
      </c>
    </row>
    <row r="42" spans="1:23" x14ac:dyDescent="0.3">
      <c r="A42">
        <f t="shared" si="10"/>
        <v>10000.000000000025</v>
      </c>
      <c r="B42">
        <f t="shared" si="4"/>
        <v>1.0000107354410233</v>
      </c>
      <c r="C42">
        <f t="shared" si="5"/>
        <v>4.633631006273997E-3</v>
      </c>
      <c r="D42">
        <f t="shared" si="6"/>
        <v>4.6336807503463886E-3</v>
      </c>
      <c r="E42">
        <f t="shared" si="0"/>
        <v>9.2673615006927775E-5</v>
      </c>
      <c r="F42">
        <f t="shared" si="1"/>
        <v>9.2672620125479948E-5</v>
      </c>
      <c r="G42">
        <f t="shared" si="11"/>
        <v>1.2842475773034579E-16</v>
      </c>
      <c r="H42">
        <f t="shared" si="11"/>
        <v>1.2842200055669851E-16</v>
      </c>
      <c r="I42">
        <f t="shared" si="12"/>
        <v>8.9822149292503229E-10</v>
      </c>
      <c r="J42">
        <f t="shared" si="12"/>
        <v>8.9824077741381915E-10</v>
      </c>
      <c r="M42">
        <f t="shared" si="7"/>
        <v>1.8969333649143628E-10</v>
      </c>
      <c r="N42">
        <f t="shared" si="8"/>
        <v>3.6042120857281907E-10</v>
      </c>
      <c r="O42" s="1"/>
      <c r="P42" s="1"/>
      <c r="Q42">
        <f t="shared" si="9"/>
        <v>10961.673975198497</v>
      </c>
      <c r="R42">
        <f>Q42/[1]Sheet1!$G$10</f>
        <v>4.3846695900793988E-14</v>
      </c>
    </row>
    <row r="43" spans="1:23" x14ac:dyDescent="0.3">
      <c r="A43">
        <f t="shared" si="10"/>
        <v>12589.254117941706</v>
      </c>
      <c r="B43">
        <f t="shared" si="4"/>
        <v>1.0000135151195111</v>
      </c>
      <c r="C43">
        <f t="shared" si="5"/>
        <v>5.1990086609693788E-3</v>
      </c>
      <c r="D43">
        <f t="shared" si="6"/>
        <v>5.1990789261927711E-3</v>
      </c>
      <c r="E43">
        <f t="shared" si="0"/>
        <v>1.0398157852385543E-4</v>
      </c>
      <c r="F43">
        <f t="shared" si="1"/>
        <v>1.0398017321938758E-4</v>
      </c>
      <c r="G43">
        <f t="shared" si="11"/>
        <v>1.6167741542622373E-16</v>
      </c>
      <c r="H43">
        <f t="shared" si="11"/>
        <v>1.6167304591692726E-16</v>
      </c>
      <c r="I43">
        <f t="shared" si="12"/>
        <v>7.1348170251846214E-10</v>
      </c>
      <c r="J43">
        <f t="shared" si="12"/>
        <v>7.1350098566435901E-10</v>
      </c>
      <c r="M43">
        <f t="shared" si="7"/>
        <v>1.6906424661897079E-10</v>
      </c>
      <c r="N43">
        <f t="shared" si="8"/>
        <v>3.2122640993069087E-10</v>
      </c>
      <c r="O43" s="1"/>
      <c r="P43" s="1"/>
      <c r="Q43">
        <f t="shared" si="9"/>
        <v>21871.384526825306</v>
      </c>
      <c r="R43">
        <f>Q43/[1]Sheet1!$G$10</f>
        <v>8.7485538107301223E-14</v>
      </c>
    </row>
    <row r="44" spans="1:23" x14ac:dyDescent="0.3">
      <c r="A44">
        <f t="shared" si="10"/>
        <v>15848.931924611177</v>
      </c>
      <c r="B44">
        <f t="shared" si="4"/>
        <v>1.0000170145273959</v>
      </c>
      <c r="C44">
        <f t="shared" si="5"/>
        <v>5.8333683519162464E-3</v>
      </c>
      <c r="D44">
        <f t="shared" si="6"/>
        <v>5.8334676039218806E-3</v>
      </c>
      <c r="E44">
        <f t="shared" si="0"/>
        <v>1.1666935207843762E-4</v>
      </c>
      <c r="F44">
        <f t="shared" si="1"/>
        <v>1.1666736703832493E-4</v>
      </c>
      <c r="G44">
        <f t="shared" si="11"/>
        <v>2.0354016197221667E-16</v>
      </c>
      <c r="H44">
        <f t="shared" si="11"/>
        <v>2.0353323716325866E-16</v>
      </c>
      <c r="I44">
        <f t="shared" si="12"/>
        <v>5.6673767230681794E-10</v>
      </c>
      <c r="J44">
        <f t="shared" si="12"/>
        <v>5.6675695441604357E-10</v>
      </c>
      <c r="M44">
        <f t="shared" si="7"/>
        <v>1.5067853658403883E-10</v>
      </c>
      <c r="N44">
        <f t="shared" si="8"/>
        <v>2.8629409058544227E-10</v>
      </c>
      <c r="O44" s="1"/>
      <c r="P44" s="1"/>
      <c r="Q44">
        <f t="shared" si="9"/>
        <v>43639.072477405236</v>
      </c>
      <c r="R44">
        <f>Q44/[1]Sheet1!$G$10</f>
        <v>1.7455628990962094E-13</v>
      </c>
    </row>
    <row r="45" spans="1:23" x14ac:dyDescent="0.3">
      <c r="A45">
        <f t="shared" si="10"/>
        <v>19952.62314968885</v>
      </c>
      <c r="B45">
        <f t="shared" si="4"/>
        <v>1.0000214200209083</v>
      </c>
      <c r="C45">
        <f t="shared" si="5"/>
        <v>6.5451253161417132E-3</v>
      </c>
      <c r="D45">
        <f t="shared" si="6"/>
        <v>6.5452655128628327E-3</v>
      </c>
      <c r="E45">
        <f t="shared" si="0"/>
        <v>1.3090531025725666E-4</v>
      </c>
      <c r="F45">
        <f t="shared" si="1"/>
        <v>1.3090250632283426E-4</v>
      </c>
      <c r="G45">
        <f t="shared" si="11"/>
        <v>2.5624244585451252E-16</v>
      </c>
      <c r="H45">
        <f t="shared" si="11"/>
        <v>2.5623146895653824E-16</v>
      </c>
      <c r="I45">
        <f t="shared" si="12"/>
        <v>4.5017474459552093E-10</v>
      </c>
      <c r="J45">
        <f t="shared" si="12"/>
        <v>4.501940299794051E-10</v>
      </c>
      <c r="M45">
        <f t="shared" si="7"/>
        <v>1.3429223918295903E-10</v>
      </c>
      <c r="N45">
        <f t="shared" si="8"/>
        <v>2.5516071987850726E-10</v>
      </c>
      <c r="O45" s="1"/>
      <c r="P45" s="1"/>
      <c r="Q45">
        <f t="shared" si="9"/>
        <v>87071.203677715253</v>
      </c>
      <c r="R45">
        <f>Q45/[1]Sheet1!$G$10</f>
        <v>3.4828481471086103E-13</v>
      </c>
    </row>
    <row r="46" spans="1:23" x14ac:dyDescent="0.3">
      <c r="A46">
        <f t="shared" si="10"/>
        <v>25118.864315095871</v>
      </c>
      <c r="B46">
        <f t="shared" si="4"/>
        <v>1.0000269662086425</v>
      </c>
      <c r="C46">
        <f t="shared" si="5"/>
        <v>7.343720843966622E-3</v>
      </c>
      <c r="D46">
        <f t="shared" si="6"/>
        <v>7.3439188762751129E-3</v>
      </c>
      <c r="E46">
        <f t="shared" si="0"/>
        <v>1.4687837752550226E-4</v>
      </c>
      <c r="F46">
        <f t="shared" si="1"/>
        <v>1.4687441687933245E-4</v>
      </c>
      <c r="G46">
        <f t="shared" si="11"/>
        <v>3.2259102070564751E-16</v>
      </c>
      <c r="H46">
        <f t="shared" si="11"/>
        <v>3.2257362235556122E-16</v>
      </c>
      <c r="I46">
        <f t="shared" si="12"/>
        <v>3.5758551916528067E-10</v>
      </c>
      <c r="J46">
        <f t="shared" si="12"/>
        <v>3.576048059191163E-10</v>
      </c>
      <c r="M46">
        <f t="shared" si="7"/>
        <v>1.1968791820521478E-10</v>
      </c>
      <c r="N46">
        <f t="shared" si="8"/>
        <v>2.2741317689571921E-10</v>
      </c>
      <c r="O46" s="1"/>
      <c r="P46" s="1"/>
      <c r="Q46">
        <f t="shared" si="9"/>
        <v>173729.40819822715</v>
      </c>
      <c r="R46">
        <f>Q46/[1]Sheet1!$G$10</f>
        <v>6.9491763279290861E-13</v>
      </c>
    </row>
    <row r="47" spans="1:23" x14ac:dyDescent="0.3">
      <c r="A47">
        <f t="shared" si="10"/>
        <v>31622.776601683883</v>
      </c>
      <c r="B47">
        <f t="shared" si="4"/>
        <v>1.0000339484453198</v>
      </c>
      <c r="C47">
        <f t="shared" si="5"/>
        <v>8.239747162702633E-3</v>
      </c>
      <c r="D47">
        <f t="shared" si="6"/>
        <v>8.2400268893086347E-3</v>
      </c>
      <c r="E47">
        <f t="shared" si="0"/>
        <v>1.6480053778617268E-4</v>
      </c>
      <c r="F47">
        <f t="shared" si="1"/>
        <v>1.6479494325405267E-4</v>
      </c>
      <c r="G47">
        <f t="shared" si="11"/>
        <v>4.0611944892836197E-16</v>
      </c>
      <c r="H47">
        <f t="shared" si="11"/>
        <v>4.0609187586377105E-16</v>
      </c>
      <c r="I47">
        <f t="shared" si="12"/>
        <v>2.840392843077919E-10</v>
      </c>
      <c r="J47">
        <f t="shared" si="12"/>
        <v>2.8405857017386818E-10</v>
      </c>
      <c r="M47">
        <f t="shared" si="7"/>
        <v>1.0667178318432621E-10</v>
      </c>
      <c r="N47">
        <f t="shared" si="8"/>
        <v>2.0268326859849706E-10</v>
      </c>
      <c r="O47" s="1"/>
      <c r="P47" s="1"/>
      <c r="Q47">
        <f t="shared" si="9"/>
        <v>346634.52569758013</v>
      </c>
      <c r="R47">
        <f>Q47/[1]Sheet1!$G$10</f>
        <v>1.3865381027903205E-12</v>
      </c>
    </row>
    <row r="48" spans="1:23" x14ac:dyDescent="0.3">
      <c r="A48">
        <f t="shared" si="10"/>
        <v>39810.717055349844</v>
      </c>
      <c r="B48">
        <f t="shared" si="4"/>
        <v>1.0000427385605042</v>
      </c>
      <c r="C48">
        <f t="shared" si="5"/>
        <v>9.2450874288470281E-3</v>
      </c>
      <c r="D48">
        <f t="shared" si="6"/>
        <v>9.2454825505754717E-3</v>
      </c>
      <c r="E48">
        <f t="shared" si="0"/>
        <v>1.8490965101150943E-4</v>
      </c>
      <c r="F48">
        <f t="shared" si="1"/>
        <v>1.8490174857694057E-4</v>
      </c>
      <c r="G48">
        <f t="shared" si="11"/>
        <v>5.1127633590611449E-16</v>
      </c>
      <c r="H48">
        <f t="shared" si="11"/>
        <v>5.1123263682879469E-16</v>
      </c>
      <c r="I48">
        <f t="shared" si="12"/>
        <v>2.2561943418063685E-10</v>
      </c>
      <c r="J48">
        <f t="shared" si="12"/>
        <v>2.2563871964949948E-10</v>
      </c>
      <c r="M48">
        <f t="shared" si="7"/>
        <v>9.5071117917435019E-11</v>
      </c>
      <c r="N48">
        <f t="shared" si="8"/>
        <v>1.8064284412830458E-10</v>
      </c>
      <c r="O48" s="1"/>
      <c r="P48" s="1"/>
      <c r="Q48">
        <f t="shared" si="9"/>
        <v>691623.74508543941</v>
      </c>
      <c r="R48">
        <f>Q48/[1]Sheet1!$G$10</f>
        <v>2.7664949803417578E-12</v>
      </c>
    </row>
    <row r="49" spans="1:18" x14ac:dyDescent="0.3">
      <c r="A49">
        <f t="shared" si="10"/>
        <v>50118.723362727382</v>
      </c>
      <c r="B49">
        <f t="shared" si="4"/>
        <v>1.0000538046598821</v>
      </c>
      <c r="C49">
        <f t="shared" si="5"/>
        <v>1.0373072619192064E-2</v>
      </c>
      <c r="D49">
        <f t="shared" si="6"/>
        <v>1.0373630738836273E-2</v>
      </c>
      <c r="E49">
        <f t="shared" si="0"/>
        <v>2.0747261477672548E-4</v>
      </c>
      <c r="F49">
        <f t="shared" si="1"/>
        <v>2.0746145238384128E-4</v>
      </c>
      <c r="G49">
        <f t="shared" si="11"/>
        <v>6.4366232607797849E-16</v>
      </c>
      <c r="H49">
        <f t="shared" si="11"/>
        <v>6.4359306736345174E-16</v>
      </c>
      <c r="I49">
        <f t="shared" si="12"/>
        <v>1.7921489722720214E-10</v>
      </c>
      <c r="J49">
        <f t="shared" si="12"/>
        <v>1.7923418300580265E-10</v>
      </c>
      <c r="M49">
        <f t="shared" si="7"/>
        <v>8.473198862560953E-11</v>
      </c>
      <c r="N49">
        <f t="shared" si="8"/>
        <v>1.6099944044273346E-10</v>
      </c>
      <c r="O49" s="1"/>
      <c r="P49" s="1"/>
      <c r="Q49">
        <f t="shared" si="9"/>
        <v>1379963.1134185679</v>
      </c>
      <c r="R49">
        <f>Q49/[1]Sheet1!$G$10</f>
        <v>5.519852453674272E-12</v>
      </c>
    </row>
    <row r="50" spans="1:18" x14ac:dyDescent="0.3">
      <c r="A50">
        <f t="shared" si="10"/>
        <v>63095.734448019524</v>
      </c>
      <c r="B50">
        <f t="shared" si="4"/>
        <v>1.0000677360535986</v>
      </c>
      <c r="C50">
        <f t="shared" si="5"/>
        <v>1.1638657307492885E-2</v>
      </c>
      <c r="D50">
        <f t="shared" si="6"/>
        <v>1.1639445664208081E-2</v>
      </c>
      <c r="E50">
        <f t="shared" si="0"/>
        <v>2.3278891328416162E-4</v>
      </c>
      <c r="F50">
        <f t="shared" si="1"/>
        <v>2.3277314614985771E-4</v>
      </c>
      <c r="G50">
        <f t="shared" si="11"/>
        <v>8.1032849261133221E-16</v>
      </c>
      <c r="H50">
        <f t="shared" si="11"/>
        <v>8.1021872628782599E-16</v>
      </c>
      <c r="I50">
        <f t="shared" si="12"/>
        <v>1.4235446324409992E-10</v>
      </c>
      <c r="J50">
        <f t="shared" si="12"/>
        <v>1.4237374905613809E-10</v>
      </c>
      <c r="M50">
        <f t="shared" si="7"/>
        <v>7.551720134509963E-11</v>
      </c>
      <c r="N50">
        <f t="shared" si="8"/>
        <v>1.4349240150636533E-10</v>
      </c>
      <c r="O50" s="1"/>
      <c r="P50" s="1"/>
      <c r="Q50">
        <f t="shared" si="9"/>
        <v>2731904.1198910512</v>
      </c>
      <c r="R50">
        <f>Q50/[1]Sheet1!$G$10</f>
        <v>1.0927616479564204E-11</v>
      </c>
    </row>
    <row r="51" spans="1:18" x14ac:dyDescent="0.3">
      <c r="A51">
        <f t="shared" si="10"/>
        <v>79432.823472428412</v>
      </c>
      <c r="B51">
        <f t="shared" si="4"/>
        <v>1.0000852746391697</v>
      </c>
      <c r="C51">
        <f t="shared" si="5"/>
        <v>1.3058616524248282E-2</v>
      </c>
      <c r="D51">
        <f t="shared" si="6"/>
        <v>1.3059730093060443E-2</v>
      </c>
      <c r="E51">
        <f t="shared" si="0"/>
        <v>2.6119460186120889E-4</v>
      </c>
      <c r="F51">
        <f t="shared" si="1"/>
        <v>2.6117233048496567E-4</v>
      </c>
      <c r="G51">
        <f t="shared" si="11"/>
        <v>1.0201520580922683E-15</v>
      </c>
      <c r="H51">
        <f t="shared" si="11"/>
        <v>1.0199780945131803E-15</v>
      </c>
      <c r="I51">
        <f t="shared" si="12"/>
        <v>1.1307518002051957E-10</v>
      </c>
      <c r="J51">
        <f t="shared" si="12"/>
        <v>1.1309446569256313E-10</v>
      </c>
      <c r="M51">
        <f t="shared" si="7"/>
        <v>6.7304481448388565E-11</v>
      </c>
      <c r="N51">
        <f t="shared" si="8"/>
        <v>1.2788941954614129E-10</v>
      </c>
      <c r="O51" s="1"/>
      <c r="P51" s="1"/>
      <c r="Q51">
        <f t="shared" si="9"/>
        <v>4858109.9711514721</v>
      </c>
      <c r="R51">
        <f>Q51/[1]Sheet1!$G$10</f>
        <v>1.9432439884605888E-11</v>
      </c>
    </row>
    <row r="52" spans="1:18" x14ac:dyDescent="0.3">
      <c r="A52">
        <f t="shared" si="10"/>
        <v>100000.00000000033</v>
      </c>
      <c r="B52">
        <f t="shared" si="4"/>
        <v>1.0001073544102324</v>
      </c>
      <c r="C52">
        <f t="shared" si="5"/>
        <v>1.4651766122379936E-2</v>
      </c>
      <c r="D52">
        <f t="shared" si="6"/>
        <v>1.4653339054090867E-2</v>
      </c>
      <c r="E52">
        <f t="shared" si="0"/>
        <v>2.9306678108181736E-4</v>
      </c>
      <c r="F52">
        <f t="shared" si="1"/>
        <v>2.9303532244759871E-4</v>
      </c>
      <c r="G52">
        <f t="shared" si="11"/>
        <v>1.2843094994923452E-15</v>
      </c>
      <c r="H52">
        <f t="shared" si="11"/>
        <v>1.2840337914244471E-15</v>
      </c>
      <c r="I52">
        <f t="shared" si="12"/>
        <v>8.9817818573080112E-11</v>
      </c>
      <c r="J52">
        <f t="shared" si="12"/>
        <v>8.983710427832166E-11</v>
      </c>
      <c r="M52">
        <f t="shared" si="7"/>
        <v>5.9984851133568664E-11</v>
      </c>
      <c r="N52">
        <f t="shared" si="8"/>
        <v>1.1398345246658145E-10</v>
      </c>
      <c r="O52" s="1"/>
      <c r="P52" s="1"/>
      <c r="Q52">
        <f t="shared" si="9"/>
        <v>8639124.2482052166</v>
      </c>
      <c r="R52">
        <f>Q52/[1]Sheet1!$G$10</f>
        <v>3.4556496992820869E-11</v>
      </c>
    </row>
    <row r="53" spans="1:18" x14ac:dyDescent="0.3">
      <c r="A53">
        <f t="shared" si="10"/>
        <v>125892.54117941715</v>
      </c>
      <c r="B53">
        <f t="shared" si="4"/>
        <v>1.0001351511951098</v>
      </c>
      <c r="C53">
        <f t="shared" si="5"/>
        <v>1.6439209304458177E-2</v>
      </c>
      <c r="D53">
        <f t="shared" si="6"/>
        <v>1.6441431083242333E-2</v>
      </c>
      <c r="E53">
        <f t="shared" si="0"/>
        <v>3.2882862166484664E-4</v>
      </c>
      <c r="F53">
        <f t="shared" si="1"/>
        <v>3.2878418608916354E-4</v>
      </c>
      <c r="G53">
        <f t="shared" si="11"/>
        <v>1.6168722902535525E-15</v>
      </c>
      <c r="H53">
        <f t="shared" si="11"/>
        <v>1.6164353353395493E-15</v>
      </c>
      <c r="I53">
        <f t="shared" si="12"/>
        <v>7.1343839777845023E-11</v>
      </c>
      <c r="J53">
        <f t="shared" si="12"/>
        <v>7.1363125449652138E-11</v>
      </c>
      <c r="M53">
        <f t="shared" si="7"/>
        <v>5.3461183355579871E-11</v>
      </c>
      <c r="N53">
        <f t="shared" si="8"/>
        <v>1.0158997652696445E-10</v>
      </c>
      <c r="O53" s="1"/>
      <c r="P53" s="1"/>
      <c r="Q53">
        <f t="shared" si="9"/>
        <v>15362882.682137841</v>
      </c>
      <c r="R53">
        <f>Q53/[1]Sheet1!$G$10</f>
        <v>6.1451530728551367E-11</v>
      </c>
    </row>
    <row r="54" spans="1:18" x14ac:dyDescent="0.3">
      <c r="A54">
        <f t="shared" si="10"/>
        <v>158489.3192461119</v>
      </c>
      <c r="B54">
        <f t="shared" si="4"/>
        <v>1.0001701452739582</v>
      </c>
      <c r="C54">
        <f t="shared" si="5"/>
        <v>1.8444612204430409E-2</v>
      </c>
      <c r="D54">
        <f t="shared" si="6"/>
        <v>1.8447750468026984E-2</v>
      </c>
      <c r="E54">
        <f t="shared" si="0"/>
        <v>3.6895500936053971E-4</v>
      </c>
      <c r="F54">
        <f t="shared" si="1"/>
        <v>3.6889224408860822E-4</v>
      </c>
      <c r="G54">
        <f t="shared" si="11"/>
        <v>2.0355571569875832E-15</v>
      </c>
      <c r="H54">
        <f t="shared" si="11"/>
        <v>2.034864652185652E-15</v>
      </c>
      <c r="I54">
        <f t="shared" si="12"/>
        <v>5.6669436778576508E-11</v>
      </c>
      <c r="J54">
        <f t="shared" si="12"/>
        <v>5.6688722511929705E-11</v>
      </c>
      <c r="M54">
        <f t="shared" si="7"/>
        <v>4.7646913009408055E-11</v>
      </c>
      <c r="N54">
        <f t="shared" si="8"/>
        <v>9.0544537822303058E-11</v>
      </c>
      <c r="O54" s="1"/>
      <c r="P54" s="1"/>
      <c r="Q54">
        <f t="shared" si="9"/>
        <v>27319735.133542746</v>
      </c>
      <c r="R54">
        <f>Q54/[1]Sheet1!$G$10</f>
        <v>1.0927894053417099E-10</v>
      </c>
    </row>
    <row r="55" spans="1:18" x14ac:dyDescent="0.3">
      <c r="A55">
        <f t="shared" si="10"/>
        <v>199526.23149688868</v>
      </c>
      <c r="B55">
        <f t="shared" si="4"/>
        <v>1.0002142002090826</v>
      </c>
      <c r="C55">
        <f t="shared" si="5"/>
        <v>2.0694511646264308E-2</v>
      </c>
      <c r="D55">
        <f t="shared" si="6"/>
        <v>2.06989444149858E-2</v>
      </c>
      <c r="E55">
        <f t="shared" si="0"/>
        <v>4.1397888829971602E-4</v>
      </c>
      <c r="F55">
        <f t="shared" si="1"/>
        <v>4.1389023292528619E-4</v>
      </c>
      <c r="G55">
        <f t="shared" si="11"/>
        <v>2.5626709612910081E-15</v>
      </c>
      <c r="H55">
        <f t="shared" si="11"/>
        <v>2.5615734653988545E-15</v>
      </c>
      <c r="I55">
        <f t="shared" si="12"/>
        <v>4.5013144238765032E-11</v>
      </c>
      <c r="J55">
        <f t="shared" si="12"/>
        <v>4.5032429940136576E-11</v>
      </c>
      <c r="M55">
        <f t="shared" si="7"/>
        <v>4.2464888264204336E-11</v>
      </c>
      <c r="N55">
        <f t="shared" si="8"/>
        <v>8.0700570079083464E-11</v>
      </c>
      <c r="O55" s="1"/>
      <c r="P55" s="1"/>
      <c r="Q55">
        <f t="shared" si="9"/>
        <v>48582653.384449065</v>
      </c>
      <c r="R55">
        <f>Q55/[1]Sheet1!$G$10</f>
        <v>1.9433061353779626E-10</v>
      </c>
    </row>
    <row r="56" spans="1:18" x14ac:dyDescent="0.3">
      <c r="A56">
        <f t="shared" si="10"/>
        <v>251188.64315095893</v>
      </c>
      <c r="B56">
        <f t="shared" si="4"/>
        <v>1.0002696620864255</v>
      </c>
      <c r="C56">
        <f t="shared" si="5"/>
        <v>2.3218658409536446E-2</v>
      </c>
      <c r="D56">
        <f t="shared" si="6"/>
        <v>2.3224919601407164E-2</v>
      </c>
      <c r="E56">
        <f t="shared" si="0"/>
        <v>4.6449839202814328E-4</v>
      </c>
      <c r="F56">
        <f t="shared" si="1"/>
        <v>4.6437316819072894E-4</v>
      </c>
      <c r="G56">
        <f t="shared" si="11"/>
        <v>3.2263008730624202E-15</v>
      </c>
      <c r="H56">
        <f t="shared" si="11"/>
        <v>3.2245615546918198E-15</v>
      </c>
      <c r="I56">
        <f t="shared" si="12"/>
        <v>3.5754221988475713E-11</v>
      </c>
      <c r="J56">
        <f t="shared" si="12"/>
        <v>3.5773507703471789E-11</v>
      </c>
      <c r="M56">
        <f t="shared" si="7"/>
        <v>3.7846346805699709E-11</v>
      </c>
      <c r="N56">
        <f t="shared" si="8"/>
        <v>7.1927449808031522E-11</v>
      </c>
      <c r="O56" s="1"/>
      <c r="P56" s="1"/>
      <c r="Q56">
        <f t="shared" si="9"/>
        <v>77107023.968023181</v>
      </c>
      <c r="R56">
        <f>Q56/[1]Sheet1!$G$10</f>
        <v>3.0842809587209273E-10</v>
      </c>
    </row>
    <row r="57" spans="1:18" x14ac:dyDescent="0.3">
      <c r="A57">
        <f t="shared" si="10"/>
        <v>316227.76601683913</v>
      </c>
      <c r="B57">
        <f t="shared" si="4"/>
        <v>1.0003394844531985</v>
      </c>
      <c r="C57">
        <f t="shared" si="5"/>
        <v>2.6050399493113198E-2</v>
      </c>
      <c r="D57">
        <f t="shared" si="6"/>
        <v>2.6059243198740721E-2</v>
      </c>
      <c r="E57">
        <f t="shared" si="0"/>
        <v>5.2118486397481438E-4</v>
      </c>
      <c r="F57">
        <f t="shared" si="1"/>
        <v>5.2100798986226397E-4</v>
      </c>
      <c r="G57">
        <f t="shared" si="11"/>
        <v>4.0618136500790499E-15</v>
      </c>
      <c r="H57">
        <f t="shared" si="11"/>
        <v>4.059057209553103E-15</v>
      </c>
      <c r="I57">
        <f t="shared" si="12"/>
        <v>2.839959869031456E-11</v>
      </c>
      <c r="J57">
        <f t="shared" si="12"/>
        <v>2.8418884401431507E-11</v>
      </c>
      <c r="M57">
        <f t="shared" si="7"/>
        <v>3.3730003402854922E-11</v>
      </c>
      <c r="N57">
        <f t="shared" si="8"/>
        <v>6.410876300777139E-11</v>
      </c>
      <c r="O57" s="1"/>
      <c r="P57" s="1"/>
      <c r="Q57">
        <f t="shared" si="9"/>
        <v>108914666.56952731</v>
      </c>
      <c r="R57">
        <f>Q57/[1]Sheet1!$G$10</f>
        <v>4.3565866627810925E-10</v>
      </c>
    </row>
    <row r="58" spans="1:18" x14ac:dyDescent="0.3">
      <c r="A58">
        <f t="shared" si="10"/>
        <v>398107.17055349879</v>
      </c>
      <c r="B58">
        <f t="shared" si="4"/>
        <v>1.0004273856050407</v>
      </c>
      <c r="C58">
        <f t="shared" si="5"/>
        <v>2.9227102949334078E-2</v>
      </c>
      <c r="D58">
        <f t="shared" si="6"/>
        <v>2.9239594192411667E-2</v>
      </c>
      <c r="E58">
        <f t="shared" si="0"/>
        <v>5.847918838482334E-4</v>
      </c>
      <c r="F58">
        <f t="shared" si="1"/>
        <v>5.845420589866816E-4</v>
      </c>
      <c r="G58">
        <f t="shared" si="11"/>
        <v>5.1137446764745089E-15</v>
      </c>
      <c r="H58">
        <f t="shared" si="11"/>
        <v>5.1093763970155973E-15</v>
      </c>
      <c r="I58">
        <f t="shared" si="12"/>
        <v>2.2557613826080468E-11</v>
      </c>
      <c r="J58">
        <f t="shared" si="12"/>
        <v>2.2576899537968144E-11</v>
      </c>
      <c r="K58">
        <f t="shared" ref="K58:L89" si="13">1/(4*PI()*$T$6)*$T$15*$T$10^2/G58</f>
        <v>9.0230455304321886E-9</v>
      </c>
      <c r="L58">
        <f t="shared" si="13"/>
        <v>9.0307598151872589E-9</v>
      </c>
      <c r="M58">
        <f t="shared" si="7"/>
        <v>3.0061236691084554E-11</v>
      </c>
      <c r="N58">
        <f t="shared" si="8"/>
        <v>5.7140760418740477E-11</v>
      </c>
      <c r="O58" s="1">
        <v>9.0230455299999999E-9</v>
      </c>
      <c r="P58" s="1">
        <v>9.0307598099999993E-9</v>
      </c>
      <c r="Q58">
        <f t="shared" si="9"/>
        <v>10.804531606156019</v>
      </c>
      <c r="R58">
        <f>Q58/[1]Sheet1!$G$10</f>
        <v>4.3218126424624075E-17</v>
      </c>
    </row>
    <row r="59" spans="1:18" x14ac:dyDescent="0.3">
      <c r="A59">
        <f t="shared" si="10"/>
        <v>501187.23362727423</v>
      </c>
      <c r="B59">
        <f t="shared" si="4"/>
        <v>1.000538046598821</v>
      </c>
      <c r="C59">
        <f t="shared" si="5"/>
        <v>3.2790628811306427E-2</v>
      </c>
      <c r="D59">
        <f t="shared" si="6"/>
        <v>3.2808271697611552E-2</v>
      </c>
      <c r="E59">
        <f t="shared" si="0"/>
        <v>6.5616543395223103E-4</v>
      </c>
      <c r="F59">
        <f t="shared" si="1"/>
        <v>6.5581257622612853E-4</v>
      </c>
      <c r="G59">
        <f t="shared" si="11"/>
        <v>6.4381785417937856E-15</v>
      </c>
      <c r="H59">
        <f t="shared" si="11"/>
        <v>6.4312560530584913E-15</v>
      </c>
      <c r="I59">
        <f t="shared" si="12"/>
        <v>1.7917160399989037E-11</v>
      </c>
      <c r="J59">
        <f t="shared" si="12"/>
        <v>1.7936446110278616E-11</v>
      </c>
      <c r="K59">
        <f t="shared" si="13"/>
        <v>7.1668641599956161E-9</v>
      </c>
      <c r="L59">
        <f t="shared" si="13"/>
        <v>7.1745784441114478E-9</v>
      </c>
      <c r="M59">
        <f t="shared" si="7"/>
        <v>2.679136438123738E-11</v>
      </c>
      <c r="N59">
        <f t="shared" si="8"/>
        <v>5.09309808290689E-11</v>
      </c>
      <c r="O59" s="1">
        <v>7.1668641600000001E-9</v>
      </c>
      <c r="P59" s="1">
        <v>7.1745784400000003E-9</v>
      </c>
      <c r="Q59">
        <f t="shared" si="9"/>
        <v>21.556676253512368</v>
      </c>
      <c r="R59">
        <f>Q59/[1]Sheet1!$G$10</f>
        <v>8.6226705014049477E-17</v>
      </c>
    </row>
    <row r="60" spans="1:18" x14ac:dyDescent="0.3">
      <c r="A60">
        <f t="shared" si="10"/>
        <v>630957.34448019578</v>
      </c>
      <c r="B60">
        <f t="shared" si="4"/>
        <v>1.0006773605359851</v>
      </c>
      <c r="C60">
        <f t="shared" si="5"/>
        <v>3.6787849382238773E-2</v>
      </c>
      <c r="D60">
        <f t="shared" si="6"/>
        <v>3.6812768019614063E-2</v>
      </c>
      <c r="E60">
        <f t="shared" si="0"/>
        <v>7.3625536039228123E-4</v>
      </c>
      <c r="F60">
        <f t="shared" si="1"/>
        <v>7.3575698764477549E-4</v>
      </c>
      <c r="G60">
        <f t="shared" si="11"/>
        <v>8.1057498725569345E-15</v>
      </c>
      <c r="H60">
        <f t="shared" si="11"/>
        <v>8.0947799963442365E-15</v>
      </c>
      <c r="I60">
        <f t="shared" si="12"/>
        <v>1.423111734642001E-11</v>
      </c>
      <c r="J60">
        <f t="shared" si="12"/>
        <v>1.4250403058413308E-11</v>
      </c>
      <c r="K60">
        <f t="shared" si="13"/>
        <v>5.6924469385680049E-9</v>
      </c>
      <c r="L60">
        <f t="shared" si="13"/>
        <v>5.7001612233653243E-9</v>
      </c>
      <c r="M60">
        <f t="shared" si="7"/>
        <v>2.3876997277168171E-11</v>
      </c>
      <c r="N60">
        <f t="shared" si="8"/>
        <v>4.5397024164398929E-11</v>
      </c>
      <c r="O60" s="1">
        <v>5.6924469400000001E-9</v>
      </c>
      <c r="P60" s="1">
        <v>5.7001612200000004E-9</v>
      </c>
      <c r="Q60">
        <f t="shared" si="9"/>
        <v>43.00821438325827</v>
      </c>
      <c r="R60">
        <f>Q60/[1]Sheet1!$G$10</f>
        <v>1.7203285753303309E-16</v>
      </c>
    </row>
    <row r="61" spans="1:18" x14ac:dyDescent="0.3">
      <c r="A61">
        <f t="shared" si="10"/>
        <v>794328.23472428473</v>
      </c>
      <c r="B61">
        <f t="shared" si="4"/>
        <v>1.0008527463916981</v>
      </c>
      <c r="C61">
        <f t="shared" si="5"/>
        <v>4.1271221594684666E-2</v>
      </c>
      <c r="D61">
        <f t="shared" si="6"/>
        <v>4.1306415479980506E-2</v>
      </c>
      <c r="E61">
        <f t="shared" si="0"/>
        <v>8.2612830959961014E-4</v>
      </c>
      <c r="F61">
        <f t="shared" si="1"/>
        <v>8.2542443189369339E-4</v>
      </c>
      <c r="G61">
        <f t="shared" si="11"/>
        <v>1.0205427267544504E-14</v>
      </c>
      <c r="H61">
        <f t="shared" si="11"/>
        <v>1.0188044237303111E-14</v>
      </c>
      <c r="I61">
        <f t="shared" si="12"/>
        <v>1.1303189429798534E-11</v>
      </c>
      <c r="J61">
        <f t="shared" si="12"/>
        <v>1.1322475141472514E-11</v>
      </c>
      <c r="K61">
        <f t="shared" si="13"/>
        <v>4.5212757719194142E-9</v>
      </c>
      <c r="L61">
        <f t="shared" si="13"/>
        <v>4.528990056589007E-9</v>
      </c>
      <c r="M61">
        <f t="shared" si="7"/>
        <v>2.1279463530195511E-11</v>
      </c>
      <c r="N61">
        <f t="shared" si="8"/>
        <v>4.0465458080282485E-11</v>
      </c>
      <c r="O61" s="1">
        <v>4.5212757700000003E-9</v>
      </c>
      <c r="P61" s="1">
        <v>4.5289900499999997E-9</v>
      </c>
      <c r="Q61">
        <f t="shared" si="9"/>
        <v>85.805113992845691</v>
      </c>
      <c r="R61">
        <f>Q61/[1]Sheet1!$G$10</f>
        <v>3.4322045597138276E-16</v>
      </c>
    </row>
    <row r="62" spans="1:18" x14ac:dyDescent="0.3">
      <c r="A62">
        <f t="shared" si="10"/>
        <v>1000000.0000000041</v>
      </c>
      <c r="B62">
        <f t="shared" si="4"/>
        <v>1.0010735441023246</v>
      </c>
      <c r="C62">
        <f t="shared" si="5"/>
        <v>4.6299413130437048E-2</v>
      </c>
      <c r="D62">
        <f t="shared" si="6"/>
        <v>4.6349117592344322E-2</v>
      </c>
      <c r="E62">
        <f t="shared" si="0"/>
        <v>9.269823518468865E-4</v>
      </c>
      <c r="F62">
        <f t="shared" si="1"/>
        <v>9.2598826260874094E-4</v>
      </c>
      <c r="G62">
        <f t="shared" si="11"/>
        <v>1.2849286670611785E-14</v>
      </c>
      <c r="H62">
        <f t="shared" si="11"/>
        <v>1.2821742511188095E-14</v>
      </c>
      <c r="I62">
        <f t="shared" si="12"/>
        <v>8.9774538131301978E-12</v>
      </c>
      <c r="J62">
        <f t="shared" si="12"/>
        <v>8.9967395240101253E-12</v>
      </c>
      <c r="K62">
        <f t="shared" si="13"/>
        <v>3.5909815252520792E-9</v>
      </c>
      <c r="L62">
        <f t="shared" si="13"/>
        <v>3.5986958096040511E-9</v>
      </c>
      <c r="M62">
        <f t="shared" si="7"/>
        <v>1.8964295491022098E-11</v>
      </c>
      <c r="N62">
        <f t="shared" si="8"/>
        <v>3.6070843547342329E-11</v>
      </c>
      <c r="O62" s="1">
        <v>3.5909815200000001E-9</v>
      </c>
      <c r="P62" s="1">
        <v>3.5986958100000001E-9</v>
      </c>
      <c r="Q62">
        <f t="shared" si="9"/>
        <v>171.18474289501134</v>
      </c>
      <c r="R62">
        <f>Q62/[1]Sheet1!$G$10</f>
        <v>6.8473897158004535E-16</v>
      </c>
    </row>
    <row r="63" spans="1:18" x14ac:dyDescent="0.3">
      <c r="A63">
        <f t="shared" si="10"/>
        <v>1258925.4117941724</v>
      </c>
      <c r="B63">
        <f t="shared" si="4"/>
        <v>1.0013515119510981</v>
      </c>
      <c r="C63">
        <f t="shared" si="5"/>
        <v>5.1937982310470532E-2</v>
      </c>
      <c r="D63">
        <f t="shared" si="6"/>
        <v>5.2008177114279054E-2</v>
      </c>
      <c r="E63">
        <f t="shared" si="0"/>
        <v>1.040163542285581E-3</v>
      </c>
      <c r="F63">
        <f t="shared" si="1"/>
        <v>1.0387596462094106E-3</v>
      </c>
      <c r="G63">
        <f t="shared" si="11"/>
        <v>1.6178536048778676E-14</v>
      </c>
      <c r="H63">
        <f t="shared" si="11"/>
        <v>1.6134893634299182E-14</v>
      </c>
      <c r="I63">
        <f t="shared" si="12"/>
        <v>7.1300565928395531E-12</v>
      </c>
      <c r="J63">
        <f t="shared" si="12"/>
        <v>7.1493423031850784E-12</v>
      </c>
      <c r="K63">
        <f t="shared" si="13"/>
        <v>2.8520226371358218E-9</v>
      </c>
      <c r="L63">
        <f t="shared" si="13"/>
        <v>2.8597369212740321E-9</v>
      </c>
      <c r="M63">
        <f t="shared" si="7"/>
        <v>1.6900772350431439E-11</v>
      </c>
      <c r="N63">
        <f t="shared" si="8"/>
        <v>3.2154866497867078E-11</v>
      </c>
      <c r="O63" s="1">
        <v>2.85202264E-9</v>
      </c>
      <c r="P63" s="1">
        <v>2.8597369199999998E-9</v>
      </c>
      <c r="Q63">
        <f t="shared" si="9"/>
        <v>341.51085604919678</v>
      </c>
      <c r="R63">
        <f>Q63/[1]Sheet1!$G$10</f>
        <v>1.3660434241967871E-15</v>
      </c>
    </row>
    <row r="64" spans="1:18" x14ac:dyDescent="0.3">
      <c r="A64">
        <f t="shared" si="10"/>
        <v>1584893.19246112</v>
      </c>
      <c r="B64">
        <f t="shared" si="4"/>
        <v>1.0017014527395809</v>
      </c>
      <c r="C64">
        <f t="shared" si="5"/>
        <v>5.8260109127023917E-2</v>
      </c>
      <c r="D64">
        <f t="shared" si="6"/>
        <v>5.8359235949306372E-2</v>
      </c>
      <c r="E64">
        <f t="shared" si="0"/>
        <v>1.1671847189861275E-3</v>
      </c>
      <c r="F64">
        <f t="shared" si="1"/>
        <v>1.1652021825404783E-3</v>
      </c>
      <c r="G64">
        <f t="shared" si="11"/>
        <v>2.0371124333531696E-14</v>
      </c>
      <c r="H64">
        <f t="shared" si="11"/>
        <v>2.0301979959367986E-14</v>
      </c>
      <c r="I64">
        <f t="shared" si="12"/>
        <v>5.6626171304256205E-12</v>
      </c>
      <c r="J64">
        <f t="shared" si="12"/>
        <v>5.6819028413954668E-12</v>
      </c>
      <c r="K64">
        <f t="shared" si="13"/>
        <v>2.2650468521702485E-9</v>
      </c>
      <c r="L64">
        <f t="shared" si="13"/>
        <v>2.2727611365581871E-9</v>
      </c>
      <c r="M64">
        <f t="shared" si="7"/>
        <v>1.5061512500487004E-11</v>
      </c>
      <c r="N64">
        <f t="shared" si="8"/>
        <v>2.8665564009167056E-11</v>
      </c>
      <c r="O64" s="1">
        <v>2.26504685E-9</v>
      </c>
      <c r="P64" s="1">
        <v>2.27276114E-9</v>
      </c>
      <c r="Q64">
        <f t="shared" si="9"/>
        <v>681.28426663925768</v>
      </c>
      <c r="R64">
        <f>Q64/[1]Sheet1!$G$10</f>
        <v>2.7251370665570309E-15</v>
      </c>
    </row>
    <row r="65" spans="1:18" x14ac:dyDescent="0.3">
      <c r="A65">
        <f t="shared" si="10"/>
        <v>1995262.3149688879</v>
      </c>
      <c r="B65">
        <f t="shared" si="4"/>
        <v>1.0021420020908252</v>
      </c>
      <c r="C65">
        <f t="shared" si="5"/>
        <v>6.5347370791000767E-2</v>
      </c>
      <c r="D65">
        <f t="shared" si="6"/>
        <v>6.5487344995865018E-2</v>
      </c>
      <c r="E65">
        <f t="shared" si="0"/>
        <v>1.3097468999173005E-3</v>
      </c>
      <c r="F65">
        <f t="shared" si="1"/>
        <v>1.3069474158200153E-3</v>
      </c>
      <c r="G65">
        <f t="shared" si="11"/>
        <v>2.5651359070705607E-14</v>
      </c>
      <c r="H65">
        <f t="shared" si="11"/>
        <v>2.5541820847537671E-14</v>
      </c>
      <c r="I65">
        <f t="shared" si="12"/>
        <v>4.4969889236326406E-12</v>
      </c>
      <c r="J65">
        <f t="shared" si="12"/>
        <v>4.5162746346726227E-12</v>
      </c>
      <c r="K65">
        <f t="shared" si="13"/>
        <v>1.7987955694530565E-9</v>
      </c>
      <c r="L65">
        <f t="shared" si="13"/>
        <v>1.8065098538690494E-9</v>
      </c>
      <c r="M65">
        <f t="shared" si="7"/>
        <v>1.3422110208084457E-11</v>
      </c>
      <c r="N65">
        <f t="shared" si="8"/>
        <v>2.5556634752805572E-11</v>
      </c>
      <c r="O65" s="1">
        <v>1.7933320099999999E-9</v>
      </c>
      <c r="P65" s="1">
        <v>1.81847942E-9</v>
      </c>
      <c r="Q65">
        <f t="shared" si="9"/>
        <v>1358.3345333920463</v>
      </c>
      <c r="R65">
        <f>Q65/[1]Sheet1!$G$10</f>
        <v>5.4333381335681855E-15</v>
      </c>
    </row>
    <row r="66" spans="1:18" x14ac:dyDescent="0.3">
      <c r="A66">
        <f t="shared" si="10"/>
        <v>2511886.4315095907</v>
      </c>
      <c r="B66">
        <f t="shared" si="4"/>
        <v>1.002696620864256</v>
      </c>
      <c r="C66">
        <f t="shared" si="5"/>
        <v>7.3290549250763226E-2</v>
      </c>
      <c r="D66">
        <f t="shared" si="6"/>
        <v>7.3488186075025622E-2</v>
      </c>
      <c r="E66">
        <f t="shared" ref="E66:E122" si="14">D66*$T$13</f>
        <v>1.4697637215005126E-3</v>
      </c>
      <c r="F66">
        <f t="shared" ref="F66:F122" si="15">C66*$T$12</f>
        <v>1.4658109850152646E-3</v>
      </c>
      <c r="G66">
        <f t="shared" ref="G66:H97" si="16">$T$8*$T$1^2*(SQRT((SQRT(5)*E66)^2+1)-1)</f>
        <v>3.2302075434811968E-14</v>
      </c>
      <c r="H66">
        <f t="shared" si="16"/>
        <v>3.2128565154462042E-14</v>
      </c>
      <c r="I66">
        <f t="shared" ref="I66:J83" si="17">1/(4*PI()*$T$6)*$T$15*$T$9^2/G66</f>
        <v>3.5710980196885376E-12</v>
      </c>
      <c r="J66">
        <f t="shared" si="17"/>
        <v>3.5903837305683828E-12</v>
      </c>
      <c r="K66">
        <f t="shared" si="13"/>
        <v>1.4284392078754152E-9</v>
      </c>
      <c r="L66">
        <f t="shared" si="13"/>
        <v>1.4361534922273533E-9</v>
      </c>
      <c r="M66">
        <f t="shared" si="7"/>
        <v>1.1960811780984512E-11</v>
      </c>
      <c r="N66">
        <f t="shared" si="8"/>
        <v>2.2786824555614453E-11</v>
      </c>
      <c r="O66" s="1">
        <v>1.42298029E-9</v>
      </c>
      <c r="P66" s="1">
        <v>1.44813036E-9</v>
      </c>
      <c r="Q66">
        <f t="shared" si="9"/>
        <v>2709.1378602225741</v>
      </c>
      <c r="R66">
        <f>Q66/[1]Sheet1!$G$10</f>
        <v>1.0836551440890296E-14</v>
      </c>
    </row>
    <row r="67" spans="1:18" x14ac:dyDescent="0.3">
      <c r="A67">
        <f t="shared" si="10"/>
        <v>3162277.660168393</v>
      </c>
      <c r="B67">
        <f t="shared" ref="B67:B122" si="18">1+$T$3*A67/($T$5*$T$1^2)</f>
        <v>1.0033948445319865</v>
      </c>
      <c r="C67">
        <f t="shared" ref="C67:C122" si="19">SQRT(1-B67^-2)</f>
        <v>8.2190449544162478E-2</v>
      </c>
      <c r="D67">
        <f t="shared" ref="D67:D122" si="20">B67*C67</f>
        <v>8.2469473342378988E-2</v>
      </c>
      <c r="E67">
        <f t="shared" si="14"/>
        <v>1.6493894668475797E-3</v>
      </c>
      <c r="F67">
        <f t="shared" si="15"/>
        <v>1.6438089908832497E-3</v>
      </c>
      <c r="G67">
        <f t="shared" si="16"/>
        <v>4.0680052961503443E-14</v>
      </c>
      <c r="H67">
        <f t="shared" si="16"/>
        <v>4.0405249148280927E-14</v>
      </c>
      <c r="I67">
        <f t="shared" si="17"/>
        <v>2.8356373509702424E-12</v>
      </c>
      <c r="J67">
        <f t="shared" si="17"/>
        <v>2.8549230619456435E-12</v>
      </c>
      <c r="K67">
        <f t="shared" si="13"/>
        <v>1.134254940388097E-9</v>
      </c>
      <c r="L67">
        <f t="shared" si="13"/>
        <v>1.1419692247782574E-9</v>
      </c>
      <c r="M67">
        <f t="shared" ref="M67:M122" si="21">SQRT(5)*$T$16/E67</f>
        <v>1.0658226931075401E-11</v>
      </c>
      <c r="N67">
        <f t="shared" ref="N67:N122" si="22">SQRT(5)*$T$17/F67</f>
        <v>2.0319378913536757E-11</v>
      </c>
      <c r="O67" s="1">
        <v>1.12880175E-9</v>
      </c>
      <c r="P67" s="1">
        <v>1.15395517E-9</v>
      </c>
      <c r="Q67">
        <f t="shared" ref="Q67:Q122" si="23">$T$15*$T$8/((4/3)*PI()*MAX($I67,$O67,$M67,$T$19)^2*MAX($J67,$P67,$N67,$T$19))</f>
        <v>5402.7173580066337</v>
      </c>
      <c r="R67">
        <f>Q67/[1]Sheet1!$G$10</f>
        <v>2.1610869432026535E-14</v>
      </c>
    </row>
    <row r="68" spans="1:18" x14ac:dyDescent="0.3">
      <c r="A68">
        <f t="shared" ref="A68:A121" si="24">A67*(10^0.1)</f>
        <v>3981071.7055349899</v>
      </c>
      <c r="B68">
        <f t="shared" si="18"/>
        <v>1.0042738560504081</v>
      </c>
      <c r="C68">
        <f t="shared" si="19"/>
        <v>9.2158695557624348E-2</v>
      </c>
      <c r="D68">
        <f t="shared" si="20"/>
        <v>9.2552568556231021E-2</v>
      </c>
      <c r="E68">
        <f t="shared" si="14"/>
        <v>1.8510513711246204E-3</v>
      </c>
      <c r="F68">
        <f t="shared" si="15"/>
        <v>1.843173911152487E-3</v>
      </c>
      <c r="G68">
        <f t="shared" si="16"/>
        <v>5.1235577551164366E-14</v>
      </c>
      <c r="H68">
        <f t="shared" si="16"/>
        <v>5.0800424102172654E-14</v>
      </c>
      <c r="I68">
        <f t="shared" si="17"/>
        <v>2.2514409543230625E-12</v>
      </c>
      <c r="J68">
        <f t="shared" si="17"/>
        <v>2.2707266652947743E-12</v>
      </c>
      <c r="K68">
        <f t="shared" si="13"/>
        <v>9.0057638172922511E-10</v>
      </c>
      <c r="L68">
        <f t="shared" si="13"/>
        <v>9.0829066611790982E-10</v>
      </c>
      <c r="M68">
        <f t="shared" si="21"/>
        <v>9.4970715073706305E-12</v>
      </c>
      <c r="N68">
        <f t="shared" si="22"/>
        <v>1.8121555185397768E-11</v>
      </c>
      <c r="O68" s="1">
        <v>8.9513033000000001E-10</v>
      </c>
      <c r="P68" s="1">
        <v>9.2028795799999995E-10</v>
      </c>
      <c r="Q68">
        <f t="shared" si="23"/>
        <v>10773.089024210769</v>
      </c>
      <c r="R68">
        <f>Q68/[1]Sheet1!$G$10</f>
        <v>4.3092356096843078E-14</v>
      </c>
    </row>
    <row r="69" spans="1:18" x14ac:dyDescent="0.3">
      <c r="A69">
        <f t="shared" si="24"/>
        <v>5011872.3362727454</v>
      </c>
      <c r="B69">
        <f t="shared" si="18"/>
        <v>1.0053804659882091</v>
      </c>
      <c r="C69">
        <f t="shared" si="19"/>
        <v>0.10331845244469064</v>
      </c>
      <c r="D69">
        <f t="shared" si="20"/>
        <v>0.10387435386402369</v>
      </c>
      <c r="E69">
        <f t="shared" si="14"/>
        <v>2.0774870772804739E-3</v>
      </c>
      <c r="F69">
        <f t="shared" si="15"/>
        <v>2.0663690488938128E-3</v>
      </c>
      <c r="G69">
        <f t="shared" si="16"/>
        <v>6.4537311852549414E-14</v>
      </c>
      <c r="H69">
        <f t="shared" si="16"/>
        <v>6.3848398918743785E-14</v>
      </c>
      <c r="I69">
        <f t="shared" si="17"/>
        <v>1.7873982399613993E-12</v>
      </c>
      <c r="J69">
        <f t="shared" si="17"/>
        <v>1.8066839508989266E-12</v>
      </c>
      <c r="K69">
        <f t="shared" si="13"/>
        <v>7.1495929598455983E-10</v>
      </c>
      <c r="L69">
        <f t="shared" si="13"/>
        <v>7.2267358035957073E-10</v>
      </c>
      <c r="M69">
        <f t="shared" si="21"/>
        <v>8.4619381885154405E-12</v>
      </c>
      <c r="N69">
        <f t="shared" si="22"/>
        <v>1.6164187982352841E-11</v>
      </c>
      <c r="O69" s="1">
        <v>7.0952214199999995E-10</v>
      </c>
      <c r="P69" s="1">
        <v>7.34685058E-10</v>
      </c>
      <c r="Q69">
        <f t="shared" si="23"/>
        <v>21478.473888739241</v>
      </c>
      <c r="R69">
        <f>Q69/[1]Sheet1!$G$10</f>
        <v>8.5913895554956966E-14</v>
      </c>
    </row>
    <row r="70" spans="1:18" x14ac:dyDescent="0.3">
      <c r="A70">
        <f t="shared" si="24"/>
        <v>6309573.4448019611</v>
      </c>
      <c r="B70">
        <f t="shared" si="18"/>
        <v>1.0067736053598506</v>
      </c>
      <c r="C70">
        <f t="shared" si="19"/>
        <v>0.11580500088133139</v>
      </c>
      <c r="D70">
        <f t="shared" si="20"/>
        <v>0.11658941825599868</v>
      </c>
      <c r="E70">
        <f t="shared" si="14"/>
        <v>2.3317883651199738E-3</v>
      </c>
      <c r="F70">
        <f t="shared" si="15"/>
        <v>2.3161000176266278E-3</v>
      </c>
      <c r="G70">
        <f t="shared" si="16"/>
        <v>8.1303990760178004E-14</v>
      </c>
      <c r="H70">
        <f t="shared" si="16"/>
        <v>8.0213646656388926E-14</v>
      </c>
      <c r="I70">
        <f t="shared" si="17"/>
        <v>1.4187972390844328E-12</v>
      </c>
      <c r="J70">
        <f t="shared" si="17"/>
        <v>1.4380829500400102E-12</v>
      </c>
      <c r="K70">
        <f t="shared" si="13"/>
        <v>5.6751889563377313E-10</v>
      </c>
      <c r="L70">
        <f t="shared" si="13"/>
        <v>5.7523318001600417E-10</v>
      </c>
      <c r="M70">
        <f t="shared" si="21"/>
        <v>7.5390920970147633E-12</v>
      </c>
      <c r="N70">
        <f t="shared" si="22"/>
        <v>1.4421301970137868E-11</v>
      </c>
      <c r="O70" s="1">
        <v>5.5988131100000002E-10</v>
      </c>
      <c r="P70" s="1">
        <v>5.9033211200000005E-10</v>
      </c>
      <c r="Q70">
        <f t="shared" si="23"/>
        <v>42928.744156077999</v>
      </c>
      <c r="R70">
        <f>Q70/[1]Sheet1!$G$10</f>
        <v>1.7171497662431199E-13</v>
      </c>
    </row>
    <row r="71" spans="1:18" x14ac:dyDescent="0.3">
      <c r="A71">
        <f t="shared" si="24"/>
        <v>7943282.3472428517</v>
      </c>
      <c r="B71">
        <f t="shared" si="18"/>
        <v>1.008527463916981</v>
      </c>
      <c r="C71">
        <f t="shared" si="19"/>
        <v>0.12976605537751298</v>
      </c>
      <c r="D71">
        <f t="shared" si="20"/>
        <v>0.13087263073239369</v>
      </c>
      <c r="E71">
        <f t="shared" si="14"/>
        <v>2.617452614647874E-3</v>
      </c>
      <c r="F71">
        <f t="shared" si="15"/>
        <v>2.5953211075502598E-3</v>
      </c>
      <c r="G71">
        <f t="shared" si="16"/>
        <v>1.024449347103166E-13</v>
      </c>
      <c r="H71">
        <f t="shared" si="16"/>
        <v>1.0071985550536253E-13</v>
      </c>
      <c r="I71">
        <f t="shared" si="17"/>
        <v>1.1260086010428215E-12</v>
      </c>
      <c r="J71">
        <f t="shared" si="17"/>
        <v>1.1452943120132366E-12</v>
      </c>
      <c r="K71">
        <f t="shared" si="13"/>
        <v>4.5040344041712866E-10</v>
      </c>
      <c r="L71">
        <f t="shared" si="13"/>
        <v>4.5811772480529473E-10</v>
      </c>
      <c r="M71">
        <f t="shared" si="21"/>
        <v>6.71628863002433E-12</v>
      </c>
      <c r="N71">
        <f t="shared" si="22"/>
        <v>1.2869766924048494E-11</v>
      </c>
      <c r="O71" s="1">
        <v>4.4277389799999998E-10</v>
      </c>
      <c r="P71" s="1">
        <v>4.7317159899999998E-10</v>
      </c>
      <c r="Q71">
        <f t="shared" si="23"/>
        <v>85635.500934997137</v>
      </c>
      <c r="R71">
        <f>Q71/[1]Sheet1!$G$10</f>
        <v>3.4254200373998856E-13</v>
      </c>
    </row>
    <row r="72" spans="1:18" x14ac:dyDescent="0.3">
      <c r="A72">
        <f t="shared" si="24"/>
        <v>10000000.000000047</v>
      </c>
      <c r="B72">
        <f t="shared" si="18"/>
        <v>1.0107354410232452</v>
      </c>
      <c r="C72">
        <f t="shared" si="19"/>
        <v>0.14536167453040924</v>
      </c>
      <c r="D72">
        <f t="shared" si="20"/>
        <v>0.14692219621437061</v>
      </c>
      <c r="E72">
        <f t="shared" si="14"/>
        <v>2.9384439242874125E-3</v>
      </c>
      <c r="F72">
        <f t="shared" si="15"/>
        <v>2.9072334906081847E-3</v>
      </c>
      <c r="G72">
        <f t="shared" si="16"/>
        <v>1.291120212912664E-13</v>
      </c>
      <c r="H72">
        <f t="shared" si="16"/>
        <v>1.2638391098352818E-13</v>
      </c>
      <c r="I72">
        <f t="shared" si="17"/>
        <v>8.9344025802878297E-13</v>
      </c>
      <c r="J72">
        <f t="shared" si="17"/>
        <v>9.1272596898920967E-13</v>
      </c>
      <c r="K72">
        <f t="shared" si="13"/>
        <v>3.5737610321151323E-10</v>
      </c>
      <c r="L72">
        <f t="shared" si="13"/>
        <v>3.6509038759568396E-10</v>
      </c>
      <c r="M72">
        <f t="shared" si="21"/>
        <v>5.9826110990530825E-12</v>
      </c>
      <c r="N72">
        <f t="shared" si="22"/>
        <v>1.148899042857676E-11</v>
      </c>
      <c r="O72" s="1">
        <v>3.4986260200000001E-10</v>
      </c>
      <c r="P72" s="1">
        <v>3.8209518899999999E-10</v>
      </c>
      <c r="Q72">
        <f t="shared" si="23"/>
        <v>169851.70879462964</v>
      </c>
      <c r="R72">
        <f>Q72/[1]Sheet1!$G$10</f>
        <v>6.7940683517851854E-13</v>
      </c>
    </row>
    <row r="73" spans="1:18" x14ac:dyDescent="0.3">
      <c r="A73">
        <f t="shared" si="24"/>
        <v>12589254.117941732</v>
      </c>
      <c r="B73">
        <f t="shared" si="18"/>
        <v>1.0135151195109811</v>
      </c>
      <c r="C73">
        <f t="shared" si="19"/>
        <v>0.16276355274490592</v>
      </c>
      <c r="D73">
        <f t="shared" si="20"/>
        <v>0.16496332161228519</v>
      </c>
      <c r="E73">
        <f t="shared" si="14"/>
        <v>3.299266432245704E-3</v>
      </c>
      <c r="F73">
        <f t="shared" si="15"/>
        <v>3.2552710548981183E-3</v>
      </c>
      <c r="G73">
        <f t="shared" si="16"/>
        <v>1.6276664833989259E-13</v>
      </c>
      <c r="H73">
        <f t="shared" si="16"/>
        <v>1.5845469562235662E-13</v>
      </c>
      <c r="I73">
        <f t="shared" si="17"/>
        <v>7.0870708952734895E-13</v>
      </c>
      <c r="J73">
        <f t="shared" si="17"/>
        <v>7.2799280049111608E-13</v>
      </c>
      <c r="K73">
        <f t="shared" si="13"/>
        <v>2.8348283581093959E-10</v>
      </c>
      <c r="L73">
        <f t="shared" si="13"/>
        <v>2.9119712019644648E-10</v>
      </c>
      <c r="M73">
        <f t="shared" si="21"/>
        <v>5.328326037440125E-12</v>
      </c>
      <c r="N73">
        <f t="shared" si="22"/>
        <v>1.0260644101196239E-11</v>
      </c>
      <c r="O73" s="1">
        <v>2.7604786499999999E-10</v>
      </c>
      <c r="P73" s="1">
        <v>3.0815074600000002E-10</v>
      </c>
      <c r="Q73">
        <f t="shared" si="23"/>
        <v>338301.96847402595</v>
      </c>
      <c r="R73">
        <f>Q73/[1]Sheet1!$G$10</f>
        <v>1.3532078738961039E-12</v>
      </c>
    </row>
    <row r="74" spans="1:18" x14ac:dyDescent="0.3">
      <c r="A74">
        <f t="shared" si="24"/>
        <v>15848931.924611211</v>
      </c>
      <c r="B74">
        <f t="shared" si="18"/>
        <v>1.0170145273958091</v>
      </c>
      <c r="C74">
        <f t="shared" si="19"/>
        <v>0.18215340826595883</v>
      </c>
      <c r="D74">
        <f t="shared" si="20"/>
        <v>0.18525266242114</v>
      </c>
      <c r="E74">
        <f t="shared" si="14"/>
        <v>3.7050532484227999E-3</v>
      </c>
      <c r="F74">
        <f t="shared" si="15"/>
        <v>3.6430681653191765E-3</v>
      </c>
      <c r="G74">
        <f t="shared" si="16"/>
        <v>2.0526646769975838E-13</v>
      </c>
      <c r="H74">
        <f t="shared" si="16"/>
        <v>1.9845586717215354E-13</v>
      </c>
      <c r="I74">
        <f t="shared" si="17"/>
        <v>5.6197136780184661E-13</v>
      </c>
      <c r="J74">
        <f t="shared" si="17"/>
        <v>5.8125707876916187E-13</v>
      </c>
      <c r="K74">
        <f t="shared" si="13"/>
        <v>2.2478854712073867E-10</v>
      </c>
      <c r="L74">
        <f t="shared" si="13"/>
        <v>2.3250283150766479E-10</v>
      </c>
      <c r="M74">
        <f t="shared" si="21"/>
        <v>4.7447542738745788E-12</v>
      </c>
      <c r="N74">
        <f t="shared" si="22"/>
        <v>9.1684196483622192E-12</v>
      </c>
      <c r="O74" s="1">
        <v>2.17239652E-10</v>
      </c>
      <c r="P74" s="1">
        <v>2.4869769599999999E-10</v>
      </c>
      <c r="Q74">
        <f t="shared" si="23"/>
        <v>676840.869530853</v>
      </c>
      <c r="R74">
        <f>Q74/[1]Sheet1!$G$10</f>
        <v>2.7073634781234121E-12</v>
      </c>
    </row>
    <row r="75" spans="1:18" x14ac:dyDescent="0.3">
      <c r="A75">
        <f t="shared" si="24"/>
        <v>19952623.149688892</v>
      </c>
      <c r="B75">
        <f t="shared" si="18"/>
        <v>1.0214200209082522</v>
      </c>
      <c r="C75">
        <f t="shared" si="19"/>
        <v>0.20372009047302586</v>
      </c>
      <c r="D75">
        <f t="shared" si="20"/>
        <v>0.20808377907038911</v>
      </c>
      <c r="E75">
        <f t="shared" si="14"/>
        <v>4.1616755814077823E-3</v>
      </c>
      <c r="F75">
        <f t="shared" si="15"/>
        <v>4.0744018094605169E-3</v>
      </c>
      <c r="G75">
        <f t="shared" si="16"/>
        <v>2.5897843108979452E-13</v>
      </c>
      <c r="H75">
        <f t="shared" si="16"/>
        <v>2.4823056356565366E-13</v>
      </c>
      <c r="I75">
        <f t="shared" si="17"/>
        <v>4.4541886029532172E-13</v>
      </c>
      <c r="J75">
        <f t="shared" si="17"/>
        <v>4.64704571266774E-13</v>
      </c>
      <c r="K75">
        <f t="shared" si="13"/>
        <v>1.781675441181287E-10</v>
      </c>
      <c r="L75">
        <f t="shared" si="13"/>
        <v>1.8588182850670962E-10</v>
      </c>
      <c r="M75">
        <f t="shared" si="21"/>
        <v>4.2241560860542327E-12</v>
      </c>
      <c r="N75">
        <f t="shared" si="22"/>
        <v>8.1978114357007467E-12</v>
      </c>
      <c r="O75" s="1">
        <v>1.7066971600000001E-10</v>
      </c>
      <c r="P75" s="1">
        <v>2.01915754E-10</v>
      </c>
      <c r="Q75">
        <f t="shared" si="23"/>
        <v>1350682.8848727671</v>
      </c>
      <c r="R75">
        <f>Q75/[1]Sheet1!$G$10</f>
        <v>5.4027315394910682E-12</v>
      </c>
    </row>
    <row r="76" spans="1:18" x14ac:dyDescent="0.3">
      <c r="A76">
        <f t="shared" si="24"/>
        <v>25118864.315095924</v>
      </c>
      <c r="B76">
        <f t="shared" si="18"/>
        <v>1.0269662086425611</v>
      </c>
      <c r="C76">
        <f t="shared" si="19"/>
        <v>0.22765492272239152</v>
      </c>
      <c r="D76">
        <f t="shared" si="20"/>
        <v>0.23379391286702964</v>
      </c>
      <c r="E76">
        <f t="shared" si="14"/>
        <v>4.6758782573405929E-3</v>
      </c>
      <c r="F76">
        <f t="shared" si="15"/>
        <v>4.5530984544478303E-3</v>
      </c>
      <c r="G76">
        <f t="shared" si="16"/>
        <v>3.2692721484584156E-13</v>
      </c>
      <c r="H76">
        <f t="shared" si="16"/>
        <v>3.0998407431995695E-13</v>
      </c>
      <c r="I76">
        <f t="shared" si="17"/>
        <v>3.5284268907218527E-13</v>
      </c>
      <c r="J76">
        <f t="shared" si="17"/>
        <v>3.7212840004813186E-13</v>
      </c>
      <c r="K76">
        <f t="shared" si="13"/>
        <v>1.4113707562887413E-10</v>
      </c>
      <c r="L76">
        <f t="shared" si="13"/>
        <v>1.4885136001925278E-10</v>
      </c>
      <c r="M76">
        <f t="shared" si="21"/>
        <v>3.7596289441003015E-12</v>
      </c>
      <c r="N76">
        <f t="shared" si="22"/>
        <v>7.3359225769884905E-12</v>
      </c>
      <c r="O76" s="1">
        <v>1.3370791600000001E-10</v>
      </c>
      <c r="P76" s="1">
        <v>1.6469828599999999E-10</v>
      </c>
      <c r="Q76">
        <f t="shared" si="23"/>
        <v>2697945.7594601158</v>
      </c>
      <c r="R76">
        <f>Q76/[1]Sheet1!$G$10</f>
        <v>1.0791783037840464E-11</v>
      </c>
    </row>
    <row r="77" spans="1:18" x14ac:dyDescent="0.3">
      <c r="A77">
        <f t="shared" si="24"/>
        <v>31622776.601683948</v>
      </c>
      <c r="B77">
        <f t="shared" si="18"/>
        <v>1.0339484453198637</v>
      </c>
      <c r="C77">
        <f t="shared" si="19"/>
        <v>0.25414468463649281</v>
      </c>
      <c r="D77">
        <f t="shared" si="20"/>
        <v>0.26277250156620879</v>
      </c>
      <c r="E77">
        <f t="shared" si="14"/>
        <v>5.2554500313241759E-3</v>
      </c>
      <c r="F77">
        <f t="shared" si="15"/>
        <v>5.0828936927298568E-3</v>
      </c>
      <c r="G77">
        <f t="shared" si="16"/>
        <v>4.1299175569812659E-13</v>
      </c>
      <c r="H77">
        <f t="shared" si="16"/>
        <v>3.8631767750785125E-13</v>
      </c>
      <c r="I77">
        <f t="shared" si="17"/>
        <v>2.7931278536563304E-13</v>
      </c>
      <c r="J77">
        <f t="shared" si="17"/>
        <v>2.9859849634952938E-13</v>
      </c>
      <c r="K77">
        <f t="shared" si="13"/>
        <v>1.1172511414625323E-10</v>
      </c>
      <c r="L77">
        <f t="shared" si="13"/>
        <v>1.1943939853981177E-10</v>
      </c>
      <c r="M77">
        <f t="shared" si="21"/>
        <v>3.3450165315257654E-12</v>
      </c>
      <c r="N77">
        <f t="shared" si="22"/>
        <v>6.5712918204465838E-12</v>
      </c>
      <c r="O77" s="1">
        <v>1.0451373599999999E-10</v>
      </c>
      <c r="P77" s="1">
        <v>1.349919E-10</v>
      </c>
      <c r="Q77">
        <f t="shared" si="23"/>
        <v>5387435.4336189544</v>
      </c>
      <c r="R77">
        <f>Q77/[1]Sheet1!$G$10</f>
        <v>2.1549741734475817E-11</v>
      </c>
    </row>
    <row r="78" spans="1:18" x14ac:dyDescent="0.3">
      <c r="A78">
        <f t="shared" si="24"/>
        <v>39810717.055349924</v>
      </c>
      <c r="B78">
        <f t="shared" si="18"/>
        <v>1.0427385605040811</v>
      </c>
      <c r="C78">
        <f t="shared" si="19"/>
        <v>0.28336154036379368</v>
      </c>
      <c r="D78">
        <f t="shared" si="20"/>
        <v>0.29547200470116131</v>
      </c>
      <c r="E78">
        <f t="shared" si="14"/>
        <v>5.909440094023226E-3</v>
      </c>
      <c r="F78">
        <f t="shared" si="15"/>
        <v>5.6672308072758734E-3</v>
      </c>
      <c r="G78">
        <f t="shared" si="16"/>
        <v>5.2216801418380757E-13</v>
      </c>
      <c r="H78">
        <f t="shared" si="16"/>
        <v>4.8024286266197798E-13</v>
      </c>
      <c r="I78">
        <f t="shared" si="17"/>
        <v>2.2091333533210489E-13</v>
      </c>
      <c r="J78">
        <f t="shared" si="17"/>
        <v>2.401990463276897E-13</v>
      </c>
      <c r="K78">
        <f t="shared" si="13"/>
        <v>8.8365334132841971E-11</v>
      </c>
      <c r="L78">
        <f t="shared" si="13"/>
        <v>9.6079618531075898E-11</v>
      </c>
      <c r="M78">
        <f t="shared" si="21"/>
        <v>2.974827894975506E-12</v>
      </c>
      <c r="N78">
        <f t="shared" si="22"/>
        <v>5.893738738212875E-12</v>
      </c>
      <c r="O78" s="1">
        <v>8.1117113299999998E-11</v>
      </c>
      <c r="P78" s="1">
        <v>1.11396752E-10</v>
      </c>
      <c r="Q78">
        <f t="shared" si="23"/>
        <v>10837747.56066674</v>
      </c>
      <c r="R78">
        <f>Q78/[1]Sheet1!$G$10</f>
        <v>4.3350990242666959E-11</v>
      </c>
    </row>
    <row r="79" spans="1:18" x14ac:dyDescent="0.3">
      <c r="A79">
        <f t="shared" si="24"/>
        <v>50118723.362727478</v>
      </c>
      <c r="B79">
        <f t="shared" si="18"/>
        <v>1.0538046598820903</v>
      </c>
      <c r="C79">
        <f t="shared" si="19"/>
        <v>0.31544917649287652</v>
      </c>
      <c r="D79">
        <f t="shared" si="20"/>
        <v>0.33242181214416122</v>
      </c>
      <c r="E79">
        <f t="shared" si="14"/>
        <v>6.6484362428832246E-3</v>
      </c>
      <c r="F79">
        <f t="shared" si="15"/>
        <v>6.30898352985753E-3</v>
      </c>
      <c r="G79">
        <f t="shared" si="16"/>
        <v>6.6092408104439181E-13</v>
      </c>
      <c r="H79">
        <f t="shared" si="16"/>
        <v>5.9515999836029251E-13</v>
      </c>
      <c r="I79">
        <f t="shared" si="17"/>
        <v>1.7453423309195309E-13</v>
      </c>
      <c r="J79">
        <f t="shared" si="17"/>
        <v>1.9381994410729014E-13</v>
      </c>
      <c r="K79">
        <f t="shared" si="13"/>
        <v>6.9813693236781247E-11</v>
      </c>
      <c r="L79">
        <f t="shared" si="13"/>
        <v>7.7527977642916067E-11</v>
      </c>
      <c r="M79">
        <f t="shared" si="21"/>
        <v>2.6441657245649163E-12</v>
      </c>
      <c r="N79">
        <f t="shared" si="22"/>
        <v>5.2942249078893228E-12</v>
      </c>
      <c r="O79" s="1">
        <v>6.2599021699999997E-11</v>
      </c>
      <c r="P79" s="1">
        <v>9.25226076E-11</v>
      </c>
      <c r="Q79">
        <f t="shared" si="23"/>
        <v>21910565.019654654</v>
      </c>
      <c r="R79">
        <f>Q79/[1]Sheet1!$G$10</f>
        <v>8.7642260078618612E-11</v>
      </c>
    </row>
    <row r="80" spans="1:18" x14ac:dyDescent="0.3">
      <c r="A80">
        <f t="shared" si="24"/>
        <v>63095734.448019646</v>
      </c>
      <c r="B80">
        <f t="shared" si="18"/>
        <v>1.0677360535985057</v>
      </c>
      <c r="C80">
        <f t="shared" si="19"/>
        <v>0.35050449171522302</v>
      </c>
      <c r="D80">
        <f t="shared" si="20"/>
        <v>0.37424628275256233</v>
      </c>
      <c r="E80">
        <f t="shared" si="14"/>
        <v>7.4849256550512467E-3</v>
      </c>
      <c r="F80">
        <f t="shared" si="15"/>
        <v>7.0100898343044603E-3</v>
      </c>
      <c r="G80">
        <f t="shared" si="16"/>
        <v>8.3768574382581446E-13</v>
      </c>
      <c r="H80">
        <f t="shared" si="16"/>
        <v>7.3477952350272257E-13</v>
      </c>
      <c r="I80">
        <f t="shared" si="17"/>
        <v>1.377054324575841E-13</v>
      </c>
      <c r="J80">
        <f t="shared" si="17"/>
        <v>1.5699114350273449E-13</v>
      </c>
      <c r="K80">
        <f t="shared" si="13"/>
        <v>5.5082172983033646E-11</v>
      </c>
      <c r="L80">
        <f t="shared" si="13"/>
        <v>6.27964574010938E-11</v>
      </c>
      <c r="M80">
        <f t="shared" si="21"/>
        <v>2.3486629053587586E-12</v>
      </c>
      <c r="N80">
        <f t="shared" si="22"/>
        <v>4.7647289174218254E-12</v>
      </c>
      <c r="O80" s="1">
        <v>4.8214467099999998E-11</v>
      </c>
      <c r="P80" s="1">
        <v>7.7339322799999998E-11</v>
      </c>
      <c r="Q80">
        <f t="shared" si="23"/>
        <v>44185668.143462703</v>
      </c>
      <c r="R80">
        <f>Q80/[1]Sheet1!$G$10</f>
        <v>1.767426725738508E-10</v>
      </c>
    </row>
    <row r="81" spans="1:18" x14ac:dyDescent="0.3">
      <c r="A81">
        <f t="shared" si="24"/>
        <v>79432823.47242856</v>
      </c>
      <c r="B81">
        <f t="shared" si="18"/>
        <v>1.0852746391698105</v>
      </c>
      <c r="C81">
        <f t="shared" si="19"/>
        <v>0.38855448065912856</v>
      </c>
      <c r="D81">
        <f t="shared" si="20"/>
        <v>0.42168832379514887</v>
      </c>
      <c r="E81">
        <f t="shared" si="14"/>
        <v>8.4337664759029773E-3</v>
      </c>
      <c r="F81">
        <f t="shared" si="15"/>
        <v>7.7710896131825717E-3</v>
      </c>
      <c r="G81">
        <f t="shared" si="16"/>
        <v>1.0635088001965036E-12</v>
      </c>
      <c r="H81">
        <f t="shared" si="16"/>
        <v>9.0295811858311282E-13</v>
      </c>
      <c r="I81">
        <f t="shared" si="17"/>
        <v>1.0846537197978329E-13</v>
      </c>
      <c r="J81">
        <f t="shared" si="17"/>
        <v>1.2775108307137838E-13</v>
      </c>
      <c r="K81">
        <f t="shared" si="13"/>
        <v>4.3386148791913319E-11</v>
      </c>
      <c r="L81">
        <f t="shared" si="13"/>
        <v>5.1100433228551361E-11</v>
      </c>
      <c r="M81">
        <f t="shared" si="21"/>
        <v>2.0844266065008374E-12</v>
      </c>
      <c r="N81">
        <f t="shared" si="22"/>
        <v>4.2981331331676821E-12</v>
      </c>
      <c r="O81" s="1">
        <v>3.6836197000000001E-11</v>
      </c>
      <c r="P81" s="1">
        <v>6.5166781599999996E-11</v>
      </c>
      <c r="Q81">
        <f t="shared" si="23"/>
        <v>89838126.530879006</v>
      </c>
      <c r="R81">
        <f>Q81/[1]Sheet1!$G$10</f>
        <v>3.5935250612351605E-10</v>
      </c>
    </row>
    <row r="82" spans="1:18" x14ac:dyDescent="0.3">
      <c r="A82">
        <f t="shared" si="24"/>
        <v>100000000.00000052</v>
      </c>
      <c r="B82">
        <f t="shared" si="18"/>
        <v>1.1073544102324528</v>
      </c>
      <c r="C82">
        <f t="shared" si="19"/>
        <v>0.42952860921591374</v>
      </c>
      <c r="D82">
        <f t="shared" si="20"/>
        <v>0.47564039973625388</v>
      </c>
      <c r="E82">
        <f t="shared" si="14"/>
        <v>9.5128079947250782E-3</v>
      </c>
      <c r="F82">
        <f t="shared" si="15"/>
        <v>8.5905721843182754E-3</v>
      </c>
      <c r="G82">
        <f t="shared" si="16"/>
        <v>1.3530221220161421E-12</v>
      </c>
      <c r="H82">
        <f t="shared" si="16"/>
        <v>1.1034195613210141E-12</v>
      </c>
      <c r="I82">
        <f t="shared" si="17"/>
        <v>8.5256460881214304E-14</v>
      </c>
      <c r="J82">
        <f t="shared" si="17"/>
        <v>1.0454217204468E-13</v>
      </c>
      <c r="K82">
        <f t="shared" si="13"/>
        <v>3.4102584352485727E-11</v>
      </c>
      <c r="L82">
        <f t="shared" si="13"/>
        <v>4.1816868817872006E-11</v>
      </c>
      <c r="M82">
        <f t="shared" si="21"/>
        <v>1.847989284040524E-12</v>
      </c>
      <c r="N82">
        <f t="shared" si="22"/>
        <v>3.8881202591147148E-12</v>
      </c>
      <c r="O82" s="1">
        <v>2.7900625500000001E-11</v>
      </c>
      <c r="P82" s="1">
        <v>5.5248376099999999E-11</v>
      </c>
      <c r="Q82">
        <f t="shared" si="23"/>
        <v>184709459.066347</v>
      </c>
      <c r="R82">
        <f>Q82/[1]Sheet1!$G$10</f>
        <v>7.38837836265388E-10</v>
      </c>
    </row>
    <row r="83" spans="1:18" x14ac:dyDescent="0.3">
      <c r="A83">
        <f t="shared" si="24"/>
        <v>125892541.17941739</v>
      </c>
      <c r="B83">
        <f t="shared" si="18"/>
        <v>1.1351511951098106</v>
      </c>
      <c r="C83">
        <f t="shared" si="19"/>
        <v>0.47322812893893956</v>
      </c>
      <c r="D83">
        <f t="shared" si="20"/>
        <v>0.53718547612461676</v>
      </c>
      <c r="E83">
        <f t="shared" si="14"/>
        <v>1.0743709522492335E-2</v>
      </c>
      <c r="F83">
        <f t="shared" si="15"/>
        <v>9.4645625787787915E-3</v>
      </c>
      <c r="G83">
        <f t="shared" si="16"/>
        <v>1.725768033647987E-12</v>
      </c>
      <c r="H83">
        <f t="shared" si="16"/>
        <v>1.3393344083037027E-12</v>
      </c>
      <c r="I83">
        <f t="shared" si="17"/>
        <v>6.6842052563256625E-14</v>
      </c>
      <c r="J83">
        <f t="shared" si="17"/>
        <v>8.6127763836953224E-14</v>
      </c>
      <c r="K83">
        <f t="shared" si="13"/>
        <v>2.6736821025302657E-11</v>
      </c>
      <c r="L83">
        <f t="shared" si="13"/>
        <v>3.4451105534781293E-11</v>
      </c>
      <c r="M83">
        <f t="shared" si="21"/>
        <v>1.6362660586256102E-12</v>
      </c>
      <c r="N83">
        <f t="shared" si="22"/>
        <v>3.5290778067363126E-12</v>
      </c>
      <c r="O83" s="1">
        <v>2.08893078E-11</v>
      </c>
      <c r="P83" s="1">
        <v>4.7171553699999999E-11</v>
      </c>
      <c r="Q83">
        <f t="shared" si="23"/>
        <v>385929746.43475819</v>
      </c>
      <c r="R83">
        <f>Q83/[1]Sheet1!$G$10</f>
        <v>1.5437189857390328E-9</v>
      </c>
    </row>
    <row r="84" spans="1:18" x14ac:dyDescent="0.3">
      <c r="A84">
        <f t="shared" si="24"/>
        <v>158489319.2461122</v>
      </c>
      <c r="B84">
        <f t="shared" si="18"/>
        <v>1.1701452739580922</v>
      </c>
      <c r="C84">
        <f t="shared" si="19"/>
        <v>0.51929550812233172</v>
      </c>
      <c r="D84">
        <f t="shared" si="20"/>
        <v>0.60765118461701251</v>
      </c>
      <c r="E84">
        <f t="shared" si="14"/>
        <v>1.215302369234025E-2</v>
      </c>
      <c r="F84">
        <f t="shared" si="15"/>
        <v>1.0385910162446634E-2</v>
      </c>
      <c r="G84">
        <f t="shared" si="16"/>
        <v>2.2081322708539877E-12</v>
      </c>
      <c r="H84">
        <f t="shared" si="16"/>
        <v>1.6127502966455202E-12</v>
      </c>
      <c r="K84">
        <f t="shared" si="13"/>
        <v>2.089618980523736E-11</v>
      </c>
      <c r="L84">
        <f t="shared" si="13"/>
        <v>2.8610474382059006E-11</v>
      </c>
      <c r="M84">
        <f t="shared" si="21"/>
        <v>1.4465179761368305E-12</v>
      </c>
      <c r="N84">
        <f t="shared" si="22"/>
        <v>3.2160087295966788E-12</v>
      </c>
      <c r="O84" s="1">
        <v>1.5538276799999999E-11</v>
      </c>
      <c r="P84" s="1">
        <v>4.0368341199999997E-11</v>
      </c>
      <c r="Q84">
        <f t="shared" si="23"/>
        <v>815060641.62969208</v>
      </c>
      <c r="R84">
        <f>Q84/[1]Sheet1!$G$10</f>
        <v>3.2602425665187682E-9</v>
      </c>
    </row>
    <row r="85" spans="1:18" x14ac:dyDescent="0.3">
      <c r="A85">
        <f t="shared" si="24"/>
        <v>199526231.49688905</v>
      </c>
      <c r="B85">
        <f t="shared" si="18"/>
        <v>1.2142002090825226</v>
      </c>
      <c r="C85">
        <f t="shared" si="19"/>
        <v>0.56718937352692089</v>
      </c>
      <c r="D85">
        <f t="shared" si="20"/>
        <v>0.68868145592577235</v>
      </c>
      <c r="E85">
        <f t="shared" si="14"/>
        <v>1.3773629118515446E-2</v>
      </c>
      <c r="F85">
        <f t="shared" si="15"/>
        <v>1.1343787470538418E-2</v>
      </c>
      <c r="G85">
        <f t="shared" si="16"/>
        <v>2.8361576623706385E-12</v>
      </c>
      <c r="H85">
        <f t="shared" si="16"/>
        <v>1.9239016860048885E-12</v>
      </c>
      <c r="K85">
        <f t="shared" si="13"/>
        <v>1.6269035977452225E-11</v>
      </c>
      <c r="L85">
        <f t="shared" si="13"/>
        <v>2.3983320656395266E-11</v>
      </c>
      <c r="M85">
        <f t="shared" si="21"/>
        <v>1.2763206475303827E-12</v>
      </c>
      <c r="N85">
        <f t="shared" si="22"/>
        <v>2.9444467144666891E-12</v>
      </c>
      <c r="O85" s="1">
        <v>1.13756217E-11</v>
      </c>
      <c r="P85" s="1">
        <v>3.4793992200000001E-11</v>
      </c>
      <c r="Q85">
        <f t="shared" si="23"/>
        <v>1764338819.1662614</v>
      </c>
      <c r="R85">
        <f>Q85/[1]Sheet1!$G$10</f>
        <v>7.0573552766650454E-9</v>
      </c>
    </row>
    <row r="86" spans="1:18" x14ac:dyDescent="0.3">
      <c r="A86">
        <f t="shared" si="24"/>
        <v>251188643.1509594</v>
      </c>
      <c r="B86">
        <f t="shared" si="18"/>
        <v>1.2696620864256114</v>
      </c>
      <c r="C86">
        <f t="shared" si="19"/>
        <v>0.6161726188720279</v>
      </c>
      <c r="D86">
        <f t="shared" si="20"/>
        <v>0.78233101287539197</v>
      </c>
      <c r="E86">
        <f t="shared" si="14"/>
        <v>1.5646620257507841E-2</v>
      </c>
      <c r="F86">
        <f t="shared" si="15"/>
        <v>1.2323452377440558E-2</v>
      </c>
      <c r="G86">
        <f t="shared" si="16"/>
        <v>3.6596941809862008E-12</v>
      </c>
      <c r="H86">
        <f t="shared" si="16"/>
        <v>2.2704864512871717E-12</v>
      </c>
      <c r="K86">
        <f t="shared" si="13"/>
        <v>1.2608034651245275E-11</v>
      </c>
      <c r="L86">
        <f t="shared" si="13"/>
        <v>2.0322319483860564E-11</v>
      </c>
      <c r="M86">
        <f t="shared" si="21"/>
        <v>1.1235376679479153E-12</v>
      </c>
      <c r="N86">
        <f t="shared" si="22"/>
        <v>2.71037504136258E-12</v>
      </c>
      <c r="O86" s="1">
        <v>8.1890456200000006E-12</v>
      </c>
      <c r="P86" s="1">
        <v>3.0097612800000003E-11</v>
      </c>
      <c r="Q86">
        <f t="shared" si="23"/>
        <v>3935844227.5011091</v>
      </c>
      <c r="R86">
        <f>Q86/[1]Sheet1!$G$10</f>
        <v>1.5743376910004435E-8</v>
      </c>
    </row>
    <row r="87" spans="1:18" x14ac:dyDescent="0.3">
      <c r="A87">
        <f t="shared" si="24"/>
        <v>316227766.01683968</v>
      </c>
      <c r="B87">
        <f t="shared" si="18"/>
        <v>1.3394844531986374</v>
      </c>
      <c r="C87">
        <f t="shared" si="19"/>
        <v>0.66532271277482391</v>
      </c>
      <c r="D87">
        <f t="shared" si="20"/>
        <v>0.89118943012181906</v>
      </c>
      <c r="E87">
        <f t="shared" si="14"/>
        <v>1.7823788602436382E-2</v>
      </c>
      <c r="F87">
        <f t="shared" si="15"/>
        <v>1.3306454255496479E-2</v>
      </c>
      <c r="G87">
        <f t="shared" si="16"/>
        <v>4.7485852416593357E-12</v>
      </c>
      <c r="H87">
        <f t="shared" si="16"/>
        <v>2.6470683432450672E-12</v>
      </c>
      <c r="K87">
        <f t="shared" si="13"/>
        <v>9.7169048671665228E-12</v>
      </c>
      <c r="L87">
        <f t="shared" si="13"/>
        <v>1.7431189929259375E-11</v>
      </c>
      <c r="M87">
        <f t="shared" si="21"/>
        <v>9.8629801034466783E-13</v>
      </c>
      <c r="N87">
        <f t="shared" si="22"/>
        <v>2.510148617047119E-12</v>
      </c>
      <c r="O87" s="1">
        <v>5.8789101500000001E-12</v>
      </c>
      <c r="P87" s="1">
        <v>2.5927869599999999E-11</v>
      </c>
      <c r="Q87">
        <f t="shared" si="23"/>
        <v>8864945177.2026768</v>
      </c>
      <c r="R87">
        <f>Q87/[1]Sheet1!$G$10</f>
        <v>3.5459780708810707E-8</v>
      </c>
    </row>
    <row r="88" spans="1:18" x14ac:dyDescent="0.3">
      <c r="A88">
        <f t="shared" si="24"/>
        <v>398107170.55349946</v>
      </c>
      <c r="B88">
        <f t="shared" si="18"/>
        <v>1.4273856050408122</v>
      </c>
      <c r="C88">
        <f t="shared" si="19"/>
        <v>0.71357235867584334</v>
      </c>
      <c r="D88">
        <f t="shared" si="20"/>
        <v>1.0185429129289181</v>
      </c>
      <c r="E88">
        <f t="shared" si="14"/>
        <v>2.0370858258578362E-2</v>
      </c>
      <c r="F88">
        <f t="shared" si="15"/>
        <v>1.4271447173516867E-2</v>
      </c>
      <c r="G88">
        <f t="shared" si="16"/>
        <v>6.2019763656706488E-12</v>
      </c>
      <c r="H88">
        <f t="shared" si="16"/>
        <v>3.0448230277307426E-12</v>
      </c>
      <c r="K88">
        <f t="shared" si="13"/>
        <v>7.4398140731781419E-12</v>
      </c>
      <c r="L88">
        <f t="shared" si="13"/>
        <v>1.515409947527337E-11</v>
      </c>
      <c r="M88">
        <f t="shared" si="21"/>
        <v>8.6297626797260965E-13</v>
      </c>
      <c r="N88">
        <f t="shared" si="22"/>
        <v>2.3404198145522962E-12</v>
      </c>
      <c r="O88" s="1">
        <v>4.1979946100000003E-12</v>
      </c>
      <c r="P88" s="1">
        <v>2.2275322800000001E-11</v>
      </c>
      <c r="Q88">
        <f t="shared" si="23"/>
        <v>20236191187.615849</v>
      </c>
      <c r="R88">
        <f>Q88/[1]Sheet1!$G$10</f>
        <v>8.0944764750463388E-8</v>
      </c>
    </row>
    <row r="89" spans="1:18" x14ac:dyDescent="0.3">
      <c r="A89">
        <f t="shared" si="24"/>
        <v>501187233.62727511</v>
      </c>
      <c r="B89">
        <f t="shared" si="18"/>
        <v>1.5380465988209038</v>
      </c>
      <c r="C89">
        <f t="shared" si="19"/>
        <v>0.75978418130829928</v>
      </c>
      <c r="D89">
        <f t="shared" si="20"/>
        <v>1.1685834758991547</v>
      </c>
      <c r="E89">
        <f t="shared" si="14"/>
        <v>2.3371669517983095E-2</v>
      </c>
      <c r="F89">
        <f t="shared" si="15"/>
        <v>1.5195683626165985E-2</v>
      </c>
      <c r="G89">
        <f t="shared" si="16"/>
        <v>8.1624361285814197E-12</v>
      </c>
      <c r="H89">
        <f t="shared" si="16"/>
        <v>3.4518486081849866E-12</v>
      </c>
      <c r="K89">
        <f t="shared" si="13"/>
        <v>5.652914193749879E-12</v>
      </c>
      <c r="L89">
        <f t="shared" si="13"/>
        <v>1.3367200096036764E-11</v>
      </c>
      <c r="M89">
        <f t="shared" si="21"/>
        <v>7.5217421767240674E-13</v>
      </c>
      <c r="N89">
        <f t="shared" si="22"/>
        <v>2.1980700947024569E-12</v>
      </c>
      <c r="O89" s="1">
        <v>2.9878826300000001E-12</v>
      </c>
      <c r="P89" s="1">
        <v>1.9034965600000002E-11</v>
      </c>
      <c r="Q89">
        <f t="shared" si="23"/>
        <v>46747390186.905807</v>
      </c>
      <c r="R89">
        <f>Q89/[1]Sheet1!$G$10</f>
        <v>1.8698956074762323E-7</v>
      </c>
    </row>
    <row r="90" spans="1:18" x14ac:dyDescent="0.3">
      <c r="A90">
        <f t="shared" si="24"/>
        <v>630957344.48019683</v>
      </c>
      <c r="B90">
        <f t="shared" si="18"/>
        <v>1.6773605359850574</v>
      </c>
      <c r="C90">
        <f t="shared" si="19"/>
        <v>0.80285469805155185</v>
      </c>
      <c r="D90">
        <f t="shared" si="20"/>
        <v>1.3466767866418725</v>
      </c>
      <c r="E90">
        <f t="shared" si="14"/>
        <v>2.6933535732837452E-2</v>
      </c>
      <c r="F90">
        <f t="shared" si="15"/>
        <v>1.6057093961031037E-2</v>
      </c>
      <c r="G90">
        <f t="shared" si="16"/>
        <v>1.0837522746771538E-11</v>
      </c>
      <c r="H90">
        <f t="shared" si="16"/>
        <v>3.8541671916607939E-12</v>
      </c>
      <c r="K90">
        <f t="shared" ref="K90:L122" si="25">1/(4*PI()*$T$6)*$T$15*$T$10^2/G90</f>
        <v>4.2575736286763631E-12</v>
      </c>
      <c r="L90">
        <f t="shared" si="25"/>
        <v>1.1971860262489529E-11</v>
      </c>
      <c r="M90">
        <f t="shared" si="21"/>
        <v>6.5270179933910073E-13</v>
      </c>
      <c r="N90">
        <f t="shared" si="22"/>
        <v>2.080150855957906E-12</v>
      </c>
      <c r="O90" s="1">
        <v>2.1392338500000002E-12</v>
      </c>
      <c r="P90" s="1">
        <v>1.6148775000000001E-11</v>
      </c>
      <c r="Q90">
        <f t="shared" si="23"/>
        <v>107493059941.14522</v>
      </c>
      <c r="R90">
        <f>Q90/[1]Sheet1!$G$10</f>
        <v>4.2997223976458085E-7</v>
      </c>
    </row>
    <row r="91" spans="1:18" x14ac:dyDescent="0.3">
      <c r="A91">
        <f t="shared" si="24"/>
        <v>794328234.72428608</v>
      </c>
      <c r="B91">
        <f t="shared" si="18"/>
        <v>1.8527463916981064</v>
      </c>
      <c r="C91">
        <f t="shared" si="19"/>
        <v>0.84183223486116165</v>
      </c>
      <c r="D91">
        <f t="shared" si="20"/>
        <v>1.5597016355541702</v>
      </c>
      <c r="E91">
        <f t="shared" si="14"/>
        <v>3.1194032711083404E-2</v>
      </c>
      <c r="F91">
        <f t="shared" si="15"/>
        <v>1.6836644697223232E-2</v>
      </c>
      <c r="G91">
        <f t="shared" si="16"/>
        <v>1.453290093615071E-11</v>
      </c>
      <c r="H91">
        <f t="shared" si="16"/>
        <v>4.2373451502683857E-12</v>
      </c>
      <c r="K91">
        <f t="shared" si="25"/>
        <v>3.1749718276863248E-12</v>
      </c>
      <c r="L91">
        <f t="shared" si="25"/>
        <v>1.0889259527020638E-11</v>
      </c>
      <c r="M91">
        <f t="shared" si="21"/>
        <v>5.635554529998572E-13</v>
      </c>
      <c r="N91">
        <f t="shared" si="22"/>
        <v>1.9838381309278266E-12</v>
      </c>
      <c r="O91" s="1">
        <v>1.5437780199999999E-12</v>
      </c>
      <c r="P91" s="1">
        <v>1.36058273E-11</v>
      </c>
      <c r="Q91">
        <f t="shared" si="23"/>
        <v>244986341848.7496</v>
      </c>
      <c r="R91">
        <f>Q91/[1]Sheet1!$G$10</f>
        <v>9.7994536739499842E-7</v>
      </c>
    </row>
    <row r="92" spans="1:18" x14ac:dyDescent="0.3">
      <c r="A92">
        <f t="shared" si="24"/>
        <v>1000000000.0000058</v>
      </c>
      <c r="B92">
        <f t="shared" si="18"/>
        <v>2.0735441023245289</v>
      </c>
      <c r="C92">
        <f t="shared" si="19"/>
        <v>0.87602478363287228</v>
      </c>
      <c r="D92">
        <f t="shared" si="20"/>
        <v>1.8164760235920638</v>
      </c>
      <c r="E92">
        <f t="shared" si="14"/>
        <v>3.6329520471841278E-2</v>
      </c>
      <c r="F92">
        <f t="shared" si="15"/>
        <v>1.7520495672657448E-2</v>
      </c>
      <c r="G92">
        <f t="shared" si="16"/>
        <v>1.9703399120772671E-11</v>
      </c>
      <c r="H92">
        <f t="shared" si="16"/>
        <v>4.5884159739360321E-12</v>
      </c>
      <c r="K92">
        <f t="shared" si="25"/>
        <v>2.3418066478787985E-12</v>
      </c>
      <c r="L92">
        <f t="shared" si="25"/>
        <v>1.0056095896478541E-11</v>
      </c>
      <c r="M92">
        <f t="shared" si="21"/>
        <v>4.8389208024401949E-13</v>
      </c>
      <c r="N92">
        <f t="shared" si="22"/>
        <v>1.9064059813879151E-12</v>
      </c>
      <c r="O92" s="1">
        <v>1.1277459899999999E-12</v>
      </c>
      <c r="P92" s="1">
        <v>1.14040372E-11</v>
      </c>
      <c r="Q92">
        <f t="shared" si="23"/>
        <v>547715870427.74951</v>
      </c>
      <c r="R92">
        <f>Q92/[1]Sheet1!$G$10</f>
        <v>2.1908634817109982E-6</v>
      </c>
    </row>
    <row r="93" spans="1:18" x14ac:dyDescent="0.3">
      <c r="A93">
        <f t="shared" si="24"/>
        <v>1258925411.7941747</v>
      </c>
      <c r="B93">
        <f t="shared" si="18"/>
        <v>2.3515119510981073</v>
      </c>
      <c r="C93">
        <f t="shared" si="19"/>
        <v>0.90507202428855438</v>
      </c>
      <c r="D93">
        <f t="shared" si="20"/>
        <v>2.1282876817190921</v>
      </c>
      <c r="E93">
        <f t="shared" si="14"/>
        <v>4.2565753634381844E-2</v>
      </c>
      <c r="F93">
        <f t="shared" si="15"/>
        <v>1.8101440485771086E-2</v>
      </c>
      <c r="G93">
        <f t="shared" si="16"/>
        <v>2.7031922883492219E-11</v>
      </c>
      <c r="H93">
        <f t="shared" si="16"/>
        <v>4.8976196903817035E-12</v>
      </c>
      <c r="K93">
        <f t="shared" si="25"/>
        <v>1.7069281843435679E-12</v>
      </c>
      <c r="L93">
        <f t="shared" si="25"/>
        <v>9.4212196870759083E-12</v>
      </c>
      <c r="M93">
        <f t="shared" si="21"/>
        <v>4.1299790875045946E-13</v>
      </c>
      <c r="N93">
        <f t="shared" si="22"/>
        <v>1.8452220845899387E-12</v>
      </c>
      <c r="O93" s="1">
        <v>8.3490791799999996E-13</v>
      </c>
      <c r="P93" s="1">
        <v>9.5361067800000007E-12</v>
      </c>
      <c r="Q93">
        <f t="shared" si="23"/>
        <v>1195056032403.1838</v>
      </c>
      <c r="R93">
        <f>Q93/[1]Sheet1!$G$10</f>
        <v>4.7802241296127353E-6</v>
      </c>
    </row>
    <row r="94" spans="1:18" x14ac:dyDescent="0.3">
      <c r="A94">
        <f t="shared" si="24"/>
        <v>1584893192.461123</v>
      </c>
      <c r="B94">
        <f t="shared" si="18"/>
        <v>2.7014527395809234</v>
      </c>
      <c r="C94">
        <f t="shared" si="19"/>
        <v>0.92896355328703306</v>
      </c>
      <c r="D94">
        <f t="shared" si="20"/>
        <v>2.5095511359980844</v>
      </c>
      <c r="E94">
        <f t="shared" si="14"/>
        <v>5.0191022719961689E-2</v>
      </c>
      <c r="F94">
        <f t="shared" si="15"/>
        <v>1.8579271065740661E-2</v>
      </c>
      <c r="G94">
        <f t="shared" si="16"/>
        <v>3.7551518009355121E-11</v>
      </c>
      <c r="H94">
        <f t="shared" si="16"/>
        <v>5.1594882033927936E-12</v>
      </c>
      <c r="K94">
        <f t="shared" si="25"/>
        <v>1.2287532832984163E-12</v>
      </c>
      <c r="L94">
        <f t="shared" si="25"/>
        <v>8.9430480752902593E-12</v>
      </c>
      <c r="M94">
        <f t="shared" si="21"/>
        <v>3.5025321825919527E-13</v>
      </c>
      <c r="N94">
        <f t="shared" si="22"/>
        <v>1.7977657804253422E-12</v>
      </c>
      <c r="O94" s="1">
        <v>6.2540934399999997E-13</v>
      </c>
      <c r="P94" s="1">
        <v>7.96653752E-12</v>
      </c>
      <c r="Q94">
        <f t="shared" si="23"/>
        <v>2549401261639.6904</v>
      </c>
      <c r="R94">
        <f>Q94/[1]Sheet1!$G$10</f>
        <v>1.0197605046558763E-5</v>
      </c>
    </row>
    <row r="95" spans="1:18" x14ac:dyDescent="0.3">
      <c r="A95">
        <f t="shared" si="24"/>
        <v>1995262314.9688916</v>
      </c>
      <c r="B95">
        <f t="shared" si="18"/>
        <v>3.1420020908252275</v>
      </c>
      <c r="C95">
        <f t="shared" si="19"/>
        <v>0.94800064406825202</v>
      </c>
      <c r="D95">
        <f t="shared" si="20"/>
        <v>2.9786200057661101</v>
      </c>
      <c r="E95">
        <f t="shared" si="14"/>
        <v>5.9572400115322201E-2</v>
      </c>
      <c r="F95">
        <f t="shared" si="15"/>
        <v>1.8960012881365042E-2</v>
      </c>
      <c r="G95">
        <f t="shared" si="16"/>
        <v>5.2833924882415039E-11</v>
      </c>
      <c r="H95">
        <f t="shared" si="16"/>
        <v>5.3730241068447411E-12</v>
      </c>
      <c r="K95">
        <f t="shared" si="25"/>
        <v>8.7333188192104628E-13</v>
      </c>
      <c r="L95">
        <f t="shared" si="25"/>
        <v>8.587631495651509E-12</v>
      </c>
      <c r="M95">
        <f t="shared" si="21"/>
        <v>2.9509583634964965E-13</v>
      </c>
      <c r="N95">
        <f t="shared" si="22"/>
        <v>1.7616642961283943E-12</v>
      </c>
      <c r="O95" s="1">
        <v>4.7352042800000003E-13</v>
      </c>
      <c r="P95" s="1">
        <v>6.6779566300000003E-12</v>
      </c>
      <c r="Q95">
        <f t="shared" si="23"/>
        <v>5305367837017.7646</v>
      </c>
      <c r="R95">
        <f>Q95/[1]Sheet1!$G$10</f>
        <v>2.122147134807106E-5</v>
      </c>
    </row>
    <row r="96" spans="1:18" x14ac:dyDescent="0.3">
      <c r="A96">
        <f t="shared" si="24"/>
        <v>2511886431.5095954</v>
      </c>
      <c r="B96">
        <f t="shared" si="18"/>
        <v>3.6966208642561167</v>
      </c>
      <c r="C96">
        <f t="shared" si="19"/>
        <v>0.96271510587512399</v>
      </c>
      <c r="D96">
        <f t="shared" si="20"/>
        <v>3.5587927467125198</v>
      </c>
      <c r="E96">
        <f t="shared" si="14"/>
        <v>7.1175854934250396E-2</v>
      </c>
      <c r="F96">
        <f t="shared" si="15"/>
        <v>1.9254302117502481E-2</v>
      </c>
      <c r="G96">
        <f t="shared" si="16"/>
        <v>7.5279639084650681E-11</v>
      </c>
      <c r="H96">
        <f t="shared" si="16"/>
        <v>5.5410363628462513E-12</v>
      </c>
      <c r="K96">
        <f t="shared" si="25"/>
        <v>6.1293533826522895E-13</v>
      </c>
      <c r="L96">
        <f t="shared" si="25"/>
        <v>8.3272420582227144E-12</v>
      </c>
      <c r="M96">
        <f t="shared" si="21"/>
        <v>2.4698779173957683E-13</v>
      </c>
      <c r="N96">
        <f t="shared" si="22"/>
        <v>1.7347384259060219E-12</v>
      </c>
      <c r="O96" s="1">
        <v>3.6146179600000001E-13</v>
      </c>
      <c r="P96" s="1">
        <v>5.6122827700000001E-12</v>
      </c>
      <c r="Q96">
        <f t="shared" si="23"/>
        <v>10833584739209.674</v>
      </c>
      <c r="R96">
        <f>Q96/[1]Sheet1!$G$10</f>
        <v>4.3334338956838694E-5</v>
      </c>
    </row>
    <row r="97" spans="1:18" x14ac:dyDescent="0.3">
      <c r="A97">
        <f t="shared" si="24"/>
        <v>3162277660.1683989</v>
      </c>
      <c r="B97">
        <f t="shared" si="18"/>
        <v>4.3948445319863758</v>
      </c>
      <c r="C97">
        <f t="shared" si="19"/>
        <v>0.97376889006547673</v>
      </c>
      <c r="D97">
        <f t="shared" si="20"/>
        <v>4.2795628819227032</v>
      </c>
      <c r="E97">
        <f t="shared" si="14"/>
        <v>8.5591257638454071E-2</v>
      </c>
      <c r="F97">
        <f t="shared" si="15"/>
        <v>1.9475377801309535E-2</v>
      </c>
      <c r="G97">
        <f t="shared" si="16"/>
        <v>1.0856052452022543E-10</v>
      </c>
      <c r="H97">
        <f t="shared" si="16"/>
        <v>5.6689493549260407E-12</v>
      </c>
      <c r="K97">
        <f t="shared" si="25"/>
        <v>4.2503065686863268E-13</v>
      </c>
      <c r="L97">
        <f t="shared" si="25"/>
        <v>8.1393479034593877E-12</v>
      </c>
      <c r="M97">
        <f t="shared" si="21"/>
        <v>2.0538975265026248E-13</v>
      </c>
      <c r="N97">
        <f t="shared" si="22"/>
        <v>1.7150464595859766E-12</v>
      </c>
      <c r="O97" s="1">
        <v>2.78815134E-13</v>
      </c>
      <c r="P97" s="1">
        <v>4.7410460299999998E-12</v>
      </c>
      <c r="Q97">
        <f t="shared" si="23"/>
        <v>21554089145960.887</v>
      </c>
      <c r="R97">
        <f>Q97/[1]Sheet1!$G$10</f>
        <v>8.6216356583843551E-5</v>
      </c>
    </row>
    <row r="98" spans="1:18" x14ac:dyDescent="0.3">
      <c r="A98">
        <f t="shared" si="24"/>
        <v>3981071705.5349975</v>
      </c>
      <c r="B98">
        <f t="shared" si="18"/>
        <v>5.2738560504081251</v>
      </c>
      <c r="C98">
        <f t="shared" si="19"/>
        <v>0.98185860033402184</v>
      </c>
      <c r="D98">
        <f t="shared" si="20"/>
        <v>5.1781809200168345</v>
      </c>
      <c r="E98">
        <f t="shared" si="14"/>
        <v>0.10356361840033669</v>
      </c>
      <c r="F98">
        <f t="shared" si="15"/>
        <v>1.9637172006680439E-2</v>
      </c>
      <c r="G98">
        <f t="shared" ref="G98:H122" si="26">$T$8*$T$1^2*(SQRT((SQRT(5)*E98)^2+1)-1)</f>
        <v>1.5828589472927009E-10</v>
      </c>
      <c r="H98">
        <f t="shared" si="26"/>
        <v>5.7634861331059628E-12</v>
      </c>
      <c r="K98">
        <f t="shared" si="25"/>
        <v>2.9150766166343858E-13</v>
      </c>
      <c r="L98">
        <f t="shared" si="25"/>
        <v>8.0058405592048978E-12</v>
      </c>
      <c r="M98">
        <f t="shared" si="21"/>
        <v>1.6974655295869635E-13</v>
      </c>
      <c r="N98">
        <f t="shared" si="22"/>
        <v>1.7009158821785731E-12</v>
      </c>
      <c r="O98" s="1">
        <v>2.1649156900000001E-13</v>
      </c>
      <c r="P98" s="1">
        <v>4.0417777000000001E-12</v>
      </c>
      <c r="Q98">
        <f t="shared" si="23"/>
        <v>41935529800975.844</v>
      </c>
      <c r="R98">
        <f>Q98/[1]Sheet1!$G$10</f>
        <v>1.6774211920390339E-4</v>
      </c>
    </row>
    <row r="99" spans="1:18" x14ac:dyDescent="0.3">
      <c r="A99">
        <f t="shared" si="24"/>
        <v>5011872336.2727547</v>
      </c>
      <c r="B99">
        <f t="shared" si="18"/>
        <v>6.3804659882090426</v>
      </c>
      <c r="C99">
        <f t="shared" si="19"/>
        <v>0.9876417466449825</v>
      </c>
      <c r="D99">
        <f t="shared" si="20"/>
        <v>6.3016145730036834</v>
      </c>
      <c r="E99">
        <f t="shared" si="14"/>
        <v>0.12603229146007366</v>
      </c>
      <c r="F99">
        <f t="shared" si="15"/>
        <v>1.975283493289965E-2</v>
      </c>
      <c r="G99">
        <f t="shared" si="26"/>
        <v>2.3298248308238633E-10</v>
      </c>
      <c r="H99">
        <f t="shared" si="26"/>
        <v>5.831546774955944E-12</v>
      </c>
      <c r="K99">
        <f t="shared" si="25"/>
        <v>1.9804729710309735E-13</v>
      </c>
      <c r="L99">
        <f t="shared" si="25"/>
        <v>7.9124034887267639E-12</v>
      </c>
      <c r="M99">
        <f t="shared" si="21"/>
        <v>1.3948462756432608E-13</v>
      </c>
      <c r="N99">
        <f t="shared" si="22"/>
        <v>1.6909561518991571E-12</v>
      </c>
      <c r="O99" s="1">
        <v>1.6943454800000001E-13</v>
      </c>
      <c r="P99" s="1">
        <v>3.4903289700000001E-12</v>
      </c>
      <c r="Q99">
        <f t="shared" si="23"/>
        <v>79280473378858.813</v>
      </c>
      <c r="R99">
        <f>Q99/[1]Sheet1!$G$10</f>
        <v>3.1712189351543527E-4</v>
      </c>
    </row>
    <row r="100" spans="1:18" x14ac:dyDescent="0.3">
      <c r="A100">
        <f t="shared" si="24"/>
        <v>6309573444.8019733</v>
      </c>
      <c r="B100">
        <f t="shared" si="18"/>
        <v>7.7736053598505794</v>
      </c>
      <c r="C100">
        <f t="shared" si="19"/>
        <v>0.99169130159334729</v>
      </c>
      <c r="D100">
        <f t="shared" si="20"/>
        <v>7.7090168173832421</v>
      </c>
      <c r="E100">
        <f t="shared" si="14"/>
        <v>0.15418033634766484</v>
      </c>
      <c r="F100">
        <f t="shared" si="15"/>
        <v>1.9833826031866945E-2</v>
      </c>
      <c r="G100">
        <f t="shared" si="26"/>
        <v>3.4548535245957045E-10</v>
      </c>
      <c r="H100">
        <f t="shared" si="26"/>
        <v>5.879442611776419E-12</v>
      </c>
      <c r="K100">
        <f t="shared" si="25"/>
        <v>1.3355573751056296E-13</v>
      </c>
      <c r="L100">
        <f t="shared" si="25"/>
        <v>7.8479464965631287E-12</v>
      </c>
      <c r="M100">
        <f t="shared" si="21"/>
        <v>1.1401951540530042E-13</v>
      </c>
      <c r="N100">
        <f t="shared" si="22"/>
        <v>1.6840511605561968E-12</v>
      </c>
      <c r="O100" s="1">
        <v>1.33086927E-13</v>
      </c>
      <c r="P100" s="1">
        <v>3.0548140399999998E-12</v>
      </c>
      <c r="Q100">
        <f t="shared" si="23"/>
        <v>146818560270553.75</v>
      </c>
      <c r="R100">
        <f>Q100/[1]Sheet1!$G$10</f>
        <v>5.87274241082215E-4</v>
      </c>
    </row>
    <row r="101" spans="1:18" x14ac:dyDescent="0.3">
      <c r="A101">
        <f t="shared" si="24"/>
        <v>7943282347.2428665</v>
      </c>
      <c r="B101">
        <f t="shared" si="18"/>
        <v>9.5274639169810698</v>
      </c>
      <c r="C101">
        <f t="shared" si="19"/>
        <v>0.99447647330970312</v>
      </c>
      <c r="D101">
        <f t="shared" si="20"/>
        <v>9.4748387157447844</v>
      </c>
      <c r="E101">
        <f t="shared" si="14"/>
        <v>0.1894967743148957</v>
      </c>
      <c r="F101">
        <f t="shared" si="15"/>
        <v>1.9889529466194062E-2</v>
      </c>
      <c r="G101">
        <f t="shared" si="26"/>
        <v>5.1480362112232519E-10</v>
      </c>
      <c r="H101">
        <f t="shared" si="26"/>
        <v>5.9124975663598258E-12</v>
      </c>
      <c r="K101">
        <f t="shared" si="25"/>
        <v>8.9629422081844264E-14</v>
      </c>
      <c r="L101">
        <f t="shared" si="25"/>
        <v>7.80407104255992E-12</v>
      </c>
      <c r="M101">
        <f t="shared" si="21"/>
        <v>9.2769743965003733E-14</v>
      </c>
      <c r="N101">
        <f t="shared" si="22"/>
        <v>1.6793347376068761E-12</v>
      </c>
      <c r="O101" s="1">
        <v>1.05371238E-13</v>
      </c>
      <c r="P101" s="1">
        <v>2.7240188500000001E-12</v>
      </c>
      <c r="Q101">
        <f t="shared" si="23"/>
        <v>262652935953516.81</v>
      </c>
      <c r="R101">
        <f>Q101/[1]Sheet1!$G$10</f>
        <v>1.0506117438140673E-3</v>
      </c>
    </row>
    <row r="102" spans="1:18" x14ac:dyDescent="0.3">
      <c r="A102">
        <f t="shared" si="24"/>
        <v>10000000000.000065</v>
      </c>
      <c r="B102">
        <f t="shared" si="18"/>
        <v>11.735441023245295</v>
      </c>
      <c r="C102">
        <f t="shared" si="19"/>
        <v>0.99636284599122338</v>
      </c>
      <c r="D102">
        <f t="shared" si="20"/>
        <v>11.692757416882838</v>
      </c>
      <c r="E102">
        <f t="shared" si="14"/>
        <v>0.23385514833765675</v>
      </c>
      <c r="F102">
        <f t="shared" si="15"/>
        <v>1.9927256919824467E-2</v>
      </c>
      <c r="G102">
        <f t="shared" si="26"/>
        <v>7.6841032607872679E-10</v>
      </c>
      <c r="H102">
        <f t="shared" si="26"/>
        <v>5.9349379538784978E-12</v>
      </c>
      <c r="K102">
        <f t="shared" si="25"/>
        <v>6.0048062188726139E-14</v>
      </c>
      <c r="L102">
        <f t="shared" si="25"/>
        <v>7.7745633409159884E-12</v>
      </c>
      <c r="M102">
        <f t="shared" si="21"/>
        <v>7.5172889544447134E-14</v>
      </c>
      <c r="N102">
        <f t="shared" si="22"/>
        <v>1.676155322412005E-12</v>
      </c>
      <c r="O102" s="1">
        <v>8.3953651699999994E-14</v>
      </c>
      <c r="P102" s="1">
        <v>2.4749914400000001E-12</v>
      </c>
      <c r="Q102">
        <f t="shared" si="23"/>
        <v>455390167914222.5</v>
      </c>
      <c r="R102">
        <f>Q102/[1]Sheet1!$G$10</f>
        <v>1.8215606716568901E-3</v>
      </c>
    </row>
    <row r="103" spans="1:18" x14ac:dyDescent="0.3">
      <c r="A103">
        <f t="shared" si="24"/>
        <v>12589254117.941755</v>
      </c>
      <c r="B103">
        <f t="shared" si="18"/>
        <v>14.515119510981082</v>
      </c>
      <c r="C103">
        <f t="shared" si="19"/>
        <v>0.99762400775252191</v>
      </c>
      <c r="D103">
        <f t="shared" si="20"/>
        <v>14.480631699551774</v>
      </c>
      <c r="E103">
        <f t="shared" si="14"/>
        <v>0.28961263399103548</v>
      </c>
      <c r="F103">
        <f t="shared" si="15"/>
        <v>1.9952480155050439E-2</v>
      </c>
      <c r="G103">
        <f t="shared" si="26"/>
        <v>1.1446813405892191E-9</v>
      </c>
      <c r="H103">
        <f t="shared" si="26"/>
        <v>5.949964472391162E-12</v>
      </c>
      <c r="K103">
        <f t="shared" si="25"/>
        <v>4.0309516203945093E-14</v>
      </c>
      <c r="L103">
        <f t="shared" si="25"/>
        <v>7.7549288337668722E-12</v>
      </c>
      <c r="M103">
        <f t="shared" si="21"/>
        <v>6.0700277446912476E-14</v>
      </c>
      <c r="N103">
        <f t="shared" si="22"/>
        <v>1.6740363848341238E-12</v>
      </c>
      <c r="O103" s="1">
        <v>6.7386872600000005E-14</v>
      </c>
      <c r="P103" s="1">
        <v>2.29143013E-12</v>
      </c>
      <c r="Q103">
        <f t="shared" si="23"/>
        <v>763447735619220.5</v>
      </c>
      <c r="R103">
        <f>Q103/[1]Sheet1!$G$10</f>
        <v>3.0537909424768819E-3</v>
      </c>
    </row>
    <row r="104" spans="1:18" x14ac:dyDescent="0.3">
      <c r="A104">
        <f t="shared" si="24"/>
        <v>15848931924.61124</v>
      </c>
      <c r="B104">
        <f t="shared" si="18"/>
        <v>18.014527395809239</v>
      </c>
      <c r="C104">
        <f t="shared" si="19"/>
        <v>0.99845808934692348</v>
      </c>
      <c r="D104">
        <f t="shared" si="20"/>
        <v>17.986750604107502</v>
      </c>
      <c r="E104">
        <f t="shared" si="14"/>
        <v>0.35973501208215003</v>
      </c>
      <c r="F104">
        <f t="shared" si="15"/>
        <v>1.9969161786938468E-2</v>
      </c>
      <c r="G104">
        <f t="shared" si="26"/>
        <v>1.6949429867317342E-9</v>
      </c>
      <c r="H104">
        <f t="shared" si="26"/>
        <v>5.9599128283713913E-12</v>
      </c>
      <c r="K104">
        <f t="shared" si="25"/>
        <v>2.72230696890914E-14</v>
      </c>
      <c r="L104">
        <f t="shared" si="25"/>
        <v>7.7419842161421991E-12</v>
      </c>
      <c r="M104">
        <f t="shared" si="21"/>
        <v>4.8868101922123871E-14</v>
      </c>
      <c r="N104">
        <f t="shared" si="22"/>
        <v>1.6726379456288671E-12</v>
      </c>
      <c r="O104" s="1">
        <v>5.44849543E-14</v>
      </c>
      <c r="P104" s="1">
        <v>2.1650956699999998E-12</v>
      </c>
      <c r="Q104">
        <f t="shared" si="23"/>
        <v>1235965248864921.5</v>
      </c>
      <c r="R104">
        <f>Q104/[1]Sheet1!$G$10</f>
        <v>4.9438609954596856E-3</v>
      </c>
    </row>
    <row r="105" spans="1:18" x14ac:dyDescent="0.3">
      <c r="A105">
        <f t="shared" si="24"/>
        <v>19952623149.688931</v>
      </c>
      <c r="B105">
        <f t="shared" si="18"/>
        <v>22.42002090825229</v>
      </c>
      <c r="C105">
        <f t="shared" si="19"/>
        <v>0.99900479135848541</v>
      </c>
      <c r="D105">
        <f t="shared" si="20"/>
        <v>22.397708309701461</v>
      </c>
      <c r="E105">
        <f t="shared" si="14"/>
        <v>0.44795416619402922</v>
      </c>
      <c r="F105">
        <f t="shared" si="15"/>
        <v>1.9980095827169708E-2</v>
      </c>
      <c r="G105">
        <f t="shared" si="26"/>
        <v>2.4845477360632915E-9</v>
      </c>
      <c r="H105">
        <f t="shared" si="26"/>
        <v>5.966438018517658E-12</v>
      </c>
      <c r="K105">
        <f t="shared" si="25"/>
        <v>1.8571408541316636E-14</v>
      </c>
      <c r="L105">
        <f t="shared" si="25"/>
        <v>7.7335172013231497E-12</v>
      </c>
      <c r="M105">
        <f t="shared" si="21"/>
        <v>3.9244120408007243E-14</v>
      </c>
      <c r="N105">
        <f t="shared" si="22"/>
        <v>1.6717226001396362E-12</v>
      </c>
      <c r="O105" s="1">
        <v>4.4504085699999999E-14</v>
      </c>
      <c r="P105" s="1">
        <v>2.0734162900000001E-12</v>
      </c>
      <c r="Q105">
        <f t="shared" si="23"/>
        <v>1934417714783128.5</v>
      </c>
      <c r="R105">
        <f>Q105/[1]Sheet1!$G$10</f>
        <v>7.7376708591325137E-3</v>
      </c>
    </row>
    <row r="106" spans="1:18" x14ac:dyDescent="0.3">
      <c r="A106">
        <f t="shared" si="24"/>
        <v>25118864315.09597</v>
      </c>
      <c r="B106">
        <f t="shared" si="18"/>
        <v>27.966208642561188</v>
      </c>
      <c r="C106">
        <f t="shared" si="19"/>
        <v>0.99936049829635176</v>
      </c>
      <c r="D106">
        <f t="shared" si="20"/>
        <v>27.948324204489687</v>
      </c>
      <c r="E106">
        <f t="shared" si="14"/>
        <v>0.55896648408979377</v>
      </c>
      <c r="F106">
        <f t="shared" si="15"/>
        <v>1.9987209965927035E-2</v>
      </c>
      <c r="G106">
        <f t="shared" si="26"/>
        <v>3.5929321714141809E-9</v>
      </c>
      <c r="H106">
        <f t="shared" si="26"/>
        <v>5.9706854913068913E-12</v>
      </c>
      <c r="K106">
        <f t="shared" si="25"/>
        <v>1.2842310638075131E-14</v>
      </c>
      <c r="L106">
        <f t="shared" si="25"/>
        <v>7.7280156715699061E-12</v>
      </c>
      <c r="M106">
        <f t="shared" si="21"/>
        <v>3.1450127576098004E-14</v>
      </c>
      <c r="N106">
        <f t="shared" si="22"/>
        <v>1.6711275762938153E-12</v>
      </c>
      <c r="O106" s="1">
        <v>3.6692383100000003E-14</v>
      </c>
      <c r="P106" s="1">
        <v>2.0114144799999998E-12</v>
      </c>
      <c r="Q106">
        <f t="shared" si="23"/>
        <v>2933479939466374.5</v>
      </c>
      <c r="R106">
        <f>Q106/[1]Sheet1!$G$10</f>
        <v>1.1733919757865498E-2</v>
      </c>
    </row>
    <row r="107" spans="1:18" x14ac:dyDescent="0.3">
      <c r="A107">
        <f t="shared" si="24"/>
        <v>31622776601.68401</v>
      </c>
      <c r="B107">
        <f t="shared" si="18"/>
        <v>34.948445319863779</v>
      </c>
      <c r="C107">
        <f t="shared" si="19"/>
        <v>0.9995905478056194</v>
      </c>
      <c r="D107">
        <f t="shared" si="20"/>
        <v>34.934135602237369</v>
      </c>
      <c r="E107">
        <f t="shared" si="14"/>
        <v>0.69868271204474741</v>
      </c>
      <c r="F107">
        <f t="shared" si="15"/>
        <v>1.9991810956112389E-2</v>
      </c>
      <c r="G107">
        <f t="shared" si="26"/>
        <v>5.1136401404366347E-9</v>
      </c>
      <c r="H107">
        <f t="shared" si="26"/>
        <v>5.973433300725188E-12</v>
      </c>
      <c r="K107">
        <f t="shared" si="25"/>
        <v>9.0232299848332432E-15</v>
      </c>
      <c r="L107">
        <f t="shared" si="25"/>
        <v>7.7244607454197297E-12</v>
      </c>
      <c r="M107">
        <f t="shared" si="21"/>
        <v>2.5161016484777541E-14</v>
      </c>
      <c r="N107">
        <f t="shared" si="22"/>
        <v>1.6707429767398338E-12</v>
      </c>
      <c r="O107" s="1">
        <v>3.0571294400000003E-14</v>
      </c>
      <c r="P107" s="1">
        <v>1.9712463700000002E-12</v>
      </c>
      <c r="Q107">
        <f t="shared" si="23"/>
        <v>4311892969934247</v>
      </c>
      <c r="R107">
        <f>Q107/[1]Sheet1!$G$10</f>
        <v>1.7247571879736988E-2</v>
      </c>
    </row>
    <row r="108" spans="1:18" x14ac:dyDescent="0.3">
      <c r="A108">
        <f t="shared" si="24"/>
        <v>39810717055.349998</v>
      </c>
      <c r="B108">
        <f t="shared" si="18"/>
        <v>43.738560504081271</v>
      </c>
      <c r="C108">
        <f t="shared" si="19"/>
        <v>0.99973860468592646</v>
      </c>
      <c r="D108">
        <f t="shared" si="20"/>
        <v>43.727127449321181</v>
      </c>
      <c r="E108">
        <f t="shared" si="14"/>
        <v>0.87454254898642358</v>
      </c>
      <c r="F108">
        <f t="shared" si="15"/>
        <v>1.999477209371853E-2</v>
      </c>
      <c r="G108">
        <f t="shared" si="26"/>
        <v>7.1559755665360958E-9</v>
      </c>
      <c r="H108">
        <f t="shared" si="26"/>
        <v>5.9752020890666298E-12</v>
      </c>
      <c r="K108">
        <f t="shared" si="25"/>
        <v>6.447974929177949E-15</v>
      </c>
      <c r="L108">
        <f t="shared" si="25"/>
        <v>7.7221741388904829E-12</v>
      </c>
      <c r="M108">
        <f t="shared" si="21"/>
        <v>2.0101443041006201E-14</v>
      </c>
      <c r="N108">
        <f t="shared" si="22"/>
        <v>1.6704955470699466E-12</v>
      </c>
      <c r="O108" s="1">
        <v>2.5733858200000001E-14</v>
      </c>
      <c r="P108" s="1">
        <v>1.9429431399999999E-12</v>
      </c>
      <c r="Q108">
        <f t="shared" si="23"/>
        <v>6174000141650654</v>
      </c>
      <c r="R108">
        <f>Q108/[1]Sheet1!$G$10</f>
        <v>2.4696000566602615E-2</v>
      </c>
    </row>
    <row r="109" spans="1:18" x14ac:dyDescent="0.3">
      <c r="A109">
        <f t="shared" si="24"/>
        <v>50118723362.727577</v>
      </c>
      <c r="B109">
        <f t="shared" si="18"/>
        <v>54.804659882090455</v>
      </c>
      <c r="C109">
        <f t="shared" si="19"/>
        <v>0.99983351650535435</v>
      </c>
      <c r="D109">
        <f t="shared" si="20"/>
        <v>54.795535810790419</v>
      </c>
      <c r="E109">
        <f t="shared" si="14"/>
        <v>1.0959107162158084</v>
      </c>
      <c r="F109">
        <f t="shared" si="15"/>
        <v>1.9996670330107089E-2</v>
      </c>
      <c r="G109">
        <f t="shared" si="26"/>
        <v>9.8495195259437932E-9</v>
      </c>
      <c r="H109">
        <f t="shared" si="26"/>
        <v>5.9763361078302837E-12</v>
      </c>
      <c r="K109">
        <f t="shared" si="25"/>
        <v>4.6846499390449586E-15</v>
      </c>
      <c r="L109">
        <f t="shared" si="25"/>
        <v>7.720708844735051E-12</v>
      </c>
      <c r="M109">
        <f t="shared" si="21"/>
        <v>1.6041057884796864E-14</v>
      </c>
      <c r="N109">
        <f t="shared" si="22"/>
        <v>1.6703369708979126E-12</v>
      </c>
      <c r="O109" s="1">
        <v>2.1866520700000001E-14</v>
      </c>
      <c r="P109" s="1">
        <v>1.9254361599999998E-12</v>
      </c>
      <c r="Q109">
        <f t="shared" si="23"/>
        <v>8628753023317716</v>
      </c>
      <c r="R109">
        <f>Q109/[1]Sheet1!$G$10</f>
        <v>3.4515012093270861E-2</v>
      </c>
    </row>
    <row r="110" spans="1:18" x14ac:dyDescent="0.3">
      <c r="A110">
        <f t="shared" si="24"/>
        <v>63095734448.019768</v>
      </c>
      <c r="B110">
        <f t="shared" si="18"/>
        <v>68.736053598505833</v>
      </c>
      <c r="C110">
        <f t="shared" si="19"/>
        <v>0.99989416634413608</v>
      </c>
      <c r="D110">
        <f t="shared" si="20"/>
        <v>68.728779010663843</v>
      </c>
      <c r="E110">
        <f t="shared" si="14"/>
        <v>1.3745755802132769</v>
      </c>
      <c r="F110">
        <f t="shared" si="15"/>
        <v>1.9997883326882723E-2</v>
      </c>
      <c r="G110">
        <f t="shared" si="26"/>
        <v>1.335164767080774E-8</v>
      </c>
      <c r="H110">
        <f t="shared" si="26"/>
        <v>5.977060816257056E-12</v>
      </c>
      <c r="K110">
        <f t="shared" si="25"/>
        <v>3.4558694315847892E-15</v>
      </c>
      <c r="L110">
        <f t="shared" si="25"/>
        <v>7.7197727219595869E-12</v>
      </c>
      <c r="M110">
        <f t="shared" si="21"/>
        <v>1.2789087401552232E-14</v>
      </c>
      <c r="N110">
        <f t="shared" si="22"/>
        <v>1.6702356545072325E-12</v>
      </c>
      <c r="O110" s="1">
        <v>1.8738770200000001E-14</v>
      </c>
      <c r="P110" s="1">
        <v>1.9143185599999999E-12</v>
      </c>
      <c r="Q110">
        <f t="shared" si="23"/>
        <v>1.1817895700537718E+16</v>
      </c>
      <c r="R110">
        <f>Q110/[1]Sheet1!$G$10</f>
        <v>4.7271582802150873E-2</v>
      </c>
    </row>
    <row r="111" spans="1:18" x14ac:dyDescent="0.3">
      <c r="A111">
        <f t="shared" si="24"/>
        <v>79432823472.428711</v>
      </c>
      <c r="B111">
        <f t="shared" si="18"/>
        <v>86.27463916981074</v>
      </c>
      <c r="C111">
        <f t="shared" si="19"/>
        <v>0.99993282335832445</v>
      </c>
      <c r="D111">
        <f t="shared" si="20"/>
        <v>86.268843529289541</v>
      </c>
      <c r="E111">
        <f t="shared" si="14"/>
        <v>1.7253768705857908</v>
      </c>
      <c r="F111">
        <f t="shared" si="15"/>
        <v>1.999865646716649E-2</v>
      </c>
      <c r="G111">
        <f t="shared" si="26"/>
        <v>1.7857523085294081E-8</v>
      </c>
      <c r="H111">
        <f t="shared" si="26"/>
        <v>5.9775227540449921E-12</v>
      </c>
      <c r="K111">
        <f t="shared" si="25"/>
        <v>2.5838718408172145E-15</v>
      </c>
      <c r="L111">
        <f t="shared" si="25"/>
        <v>7.7191761446011582E-12</v>
      </c>
      <c r="M111">
        <f t="shared" si="21"/>
        <v>1.0188827458558923E-14</v>
      </c>
      <c r="N111">
        <f t="shared" si="22"/>
        <v>1.6701710838461982E-12</v>
      </c>
      <c r="O111" s="1">
        <v>1.6176176500000001E-14</v>
      </c>
      <c r="P111" s="1">
        <v>1.90742738E-12</v>
      </c>
      <c r="Q111">
        <f t="shared" si="23"/>
        <v>1.5916103961859878E+16</v>
      </c>
      <c r="R111">
        <f>Q111/[1]Sheet1!$G$10</f>
        <v>6.3664415847439509E-2</v>
      </c>
    </row>
    <row r="112" spans="1:18" x14ac:dyDescent="0.3">
      <c r="A112">
        <f t="shared" si="24"/>
        <v>100000000000.00072</v>
      </c>
      <c r="B112">
        <f t="shared" si="18"/>
        <v>108.35441023245303</v>
      </c>
      <c r="C112">
        <f t="shared" si="19"/>
        <v>0.99995741211555556</v>
      </c>
      <c r="D112">
        <f t="shared" si="20"/>
        <v>108.349795647351</v>
      </c>
      <c r="E112">
        <f t="shared" si="14"/>
        <v>2.1669959129470202</v>
      </c>
      <c r="F112">
        <f t="shared" si="15"/>
        <v>1.999914824231111E-2</v>
      </c>
      <c r="G112">
        <f t="shared" si="26"/>
        <v>2.3612201131263714E-8</v>
      </c>
      <c r="H112">
        <f t="shared" si="26"/>
        <v>5.9778165903609497E-12</v>
      </c>
      <c r="K112">
        <f t="shared" si="25"/>
        <v>1.9541401833029888E-15</v>
      </c>
      <c r="L112">
        <f t="shared" si="25"/>
        <v>7.7187967127055365E-12</v>
      </c>
      <c r="M112">
        <f t="shared" si="21"/>
        <v>8.1124136553998039E-15</v>
      </c>
      <c r="N112">
        <f t="shared" si="22"/>
        <v>1.6701300146658338E-12</v>
      </c>
      <c r="O112" s="1">
        <v>1.4050655599999999E-14</v>
      </c>
      <c r="P112" s="1">
        <v>1.9032962699999998E-12</v>
      </c>
      <c r="Q112">
        <f t="shared" si="23"/>
        <v>2.1141556561625772E+16</v>
      </c>
      <c r="R112">
        <f>Q112/[1]Sheet1!$G$10</f>
        <v>8.456622624650309E-2</v>
      </c>
    </row>
    <row r="113" spans="1:18" x14ac:dyDescent="0.3">
      <c r="A113">
        <f t="shared" si="24"/>
        <v>125892541179.41763</v>
      </c>
      <c r="B113">
        <f t="shared" si="18"/>
        <v>136.15119510981089</v>
      </c>
      <c r="C113">
        <f t="shared" si="19"/>
        <v>0.99997302677060729</v>
      </c>
      <c r="D113">
        <f t="shared" si="20"/>
        <v>136.14752267239311</v>
      </c>
      <c r="E113">
        <f t="shared" si="14"/>
        <v>2.7229504534478624</v>
      </c>
      <c r="F113">
        <f t="shared" si="15"/>
        <v>1.9999460535412145E-2</v>
      </c>
      <c r="G113">
        <f t="shared" si="26"/>
        <v>3.0925035230134539E-8</v>
      </c>
      <c r="H113">
        <f t="shared" si="26"/>
        <v>5.9780031896551468E-12</v>
      </c>
      <c r="K113">
        <f t="shared" si="25"/>
        <v>1.492045221726138E-15</v>
      </c>
      <c r="L113">
        <f t="shared" si="25"/>
        <v>7.718555775728264E-12</v>
      </c>
      <c r="M113">
        <f t="shared" si="21"/>
        <v>6.4560731221265223E-15</v>
      </c>
      <c r="N113">
        <f t="shared" si="22"/>
        <v>1.6701039354583227E-12</v>
      </c>
      <c r="O113" s="1">
        <v>1.22655962E-14</v>
      </c>
      <c r="P113" s="1">
        <v>1.9009384299999999E-12</v>
      </c>
      <c r="Q113">
        <f t="shared" si="23"/>
        <v>2.7777372112426692E+16</v>
      </c>
      <c r="R113">
        <f>Q113/[1]Sheet1!$G$10</f>
        <v>0.11110948844970676</v>
      </c>
    </row>
    <row r="114" spans="1:18" x14ac:dyDescent="0.3">
      <c r="A114">
        <f t="shared" si="24"/>
        <v>158489319246.11252</v>
      </c>
      <c r="B114">
        <f t="shared" si="18"/>
        <v>171.14527395809253</v>
      </c>
      <c r="C114">
        <f t="shared" si="19"/>
        <v>0.9999829295924737</v>
      </c>
      <c r="D114">
        <f t="shared" si="20"/>
        <v>171.14235243851988</v>
      </c>
      <c r="E114">
        <f t="shared" si="14"/>
        <v>3.4228470487703975</v>
      </c>
      <c r="F114">
        <f t="shared" si="15"/>
        <v>1.9999658591849476E-2</v>
      </c>
      <c r="G114">
        <f t="shared" si="26"/>
        <v>4.018706743448729E-8</v>
      </c>
      <c r="H114">
        <f t="shared" si="26"/>
        <v>5.9781215325272027E-12</v>
      </c>
      <c r="K114">
        <f t="shared" si="25"/>
        <v>1.1481691497408809E-15</v>
      </c>
      <c r="L114">
        <f t="shared" si="25"/>
        <v>7.7184029792262774E-12</v>
      </c>
      <c r="M114">
        <f t="shared" si="21"/>
        <v>5.1359488124665539E-15</v>
      </c>
      <c r="N114">
        <f t="shared" si="22"/>
        <v>1.6700873964342234E-12</v>
      </c>
      <c r="O114" s="1">
        <v>1.07516824E-14</v>
      </c>
      <c r="P114" s="1">
        <v>1.89968935E-12</v>
      </c>
      <c r="Q114">
        <f t="shared" si="23"/>
        <v>3.6174379582016728E+16</v>
      </c>
      <c r="R114">
        <f>Q114/[1]Sheet1!$G$10</f>
        <v>0.1446975183280669</v>
      </c>
    </row>
    <row r="115" spans="1:18" x14ac:dyDescent="0.3">
      <c r="A115">
        <f t="shared" si="24"/>
        <v>199526231496.88943</v>
      </c>
      <c r="B115">
        <f t="shared" si="18"/>
        <v>215.20020908252306</v>
      </c>
      <c r="C115">
        <f t="shared" si="19"/>
        <v>0.99998920340101216</v>
      </c>
      <c r="D115">
        <f t="shared" si="20"/>
        <v>215.19788565216351</v>
      </c>
      <c r="E115">
        <f t="shared" si="14"/>
        <v>4.3039577130432702</v>
      </c>
      <c r="F115">
        <f t="shared" si="15"/>
        <v>1.9999784068020245E-2</v>
      </c>
      <c r="G115">
        <f t="shared" si="26"/>
        <v>5.1892415707724055E-8</v>
      </c>
      <c r="H115">
        <f t="shared" si="26"/>
        <v>5.9781965077724614E-12</v>
      </c>
      <c r="K115">
        <f t="shared" si="25"/>
        <v>8.8917716428388716E-16</v>
      </c>
      <c r="L115">
        <f t="shared" si="25"/>
        <v>7.7183061792707019E-12</v>
      </c>
      <c r="M115">
        <f t="shared" si="21"/>
        <v>4.0845120717872237E-15</v>
      </c>
      <c r="N115">
        <f t="shared" si="22"/>
        <v>1.6700769185125298E-12</v>
      </c>
      <c r="O115" s="1">
        <v>9.4570040999999997E-15</v>
      </c>
      <c r="P115" s="1">
        <v>1.8991091099999999E-12</v>
      </c>
      <c r="Q115">
        <f t="shared" si="23"/>
        <v>4.677130220709204E+16</v>
      </c>
      <c r="R115">
        <f>Q115/[1]Sheet1!$G$10</f>
        <v>0.18708520882836815</v>
      </c>
    </row>
    <row r="116" spans="1:18" x14ac:dyDescent="0.3">
      <c r="A116">
        <f t="shared" si="24"/>
        <v>251188643150.95987</v>
      </c>
      <c r="B116">
        <f t="shared" si="18"/>
        <v>270.66208642561207</v>
      </c>
      <c r="C116">
        <f t="shared" si="19"/>
        <v>0.99999317478029703</v>
      </c>
      <c r="D116">
        <f t="shared" si="20"/>
        <v>270.66023909740693</v>
      </c>
      <c r="E116">
        <f t="shared" si="14"/>
        <v>5.4132047819481386</v>
      </c>
      <c r="F116">
        <f t="shared" si="15"/>
        <v>1.9999863495605941E-2</v>
      </c>
      <c r="G116">
        <f t="shared" si="26"/>
        <v>6.6664913400627192E-8</v>
      </c>
      <c r="H116">
        <f t="shared" si="26"/>
        <v>5.9782439680450243E-12</v>
      </c>
      <c r="K116">
        <f t="shared" si="25"/>
        <v>6.9214146832448465E-16</v>
      </c>
      <c r="L116">
        <f t="shared" si="25"/>
        <v>7.7182449049371438E-12</v>
      </c>
      <c r="M116">
        <f t="shared" si="21"/>
        <v>3.2475341213787082E-15</v>
      </c>
      <c r="N116">
        <f t="shared" si="22"/>
        <v>1.6700702859583829E-12</v>
      </c>
      <c r="O116" s="1">
        <v>8.3397341299999996E-15</v>
      </c>
      <c r="P116" s="1">
        <v>1.89895965E-12</v>
      </c>
      <c r="Q116">
        <f t="shared" si="23"/>
        <v>6.0147334457060704E+16</v>
      </c>
      <c r="R116">
        <f>Q116/[1]Sheet1!$G$10</f>
        <v>0.24058933782824282</v>
      </c>
    </row>
    <row r="117" spans="1:18" x14ac:dyDescent="0.3">
      <c r="A117">
        <f t="shared" si="24"/>
        <v>316227766016.84027</v>
      </c>
      <c r="B117">
        <f t="shared" si="18"/>
        <v>340.48445319863794</v>
      </c>
      <c r="C117">
        <f t="shared" si="19"/>
        <v>0.99999568703068853</v>
      </c>
      <c r="D117">
        <f t="shared" si="20"/>
        <v>340.48298469964027</v>
      </c>
      <c r="E117">
        <f t="shared" si="14"/>
        <v>6.8096596939928054</v>
      </c>
      <c r="F117">
        <f t="shared" si="15"/>
        <v>1.9999913740613769E-2</v>
      </c>
      <c r="G117">
        <f t="shared" si="26"/>
        <v>8.5291512708630037E-8</v>
      </c>
      <c r="H117">
        <f t="shared" si="26"/>
        <v>5.9782739909832438E-12</v>
      </c>
      <c r="K117">
        <f t="shared" si="25"/>
        <v>5.4098643090622526E-16</v>
      </c>
      <c r="L117">
        <f t="shared" si="25"/>
        <v>7.7182061438515361E-12</v>
      </c>
      <c r="M117">
        <f t="shared" si="21"/>
        <v>2.5815632535785779E-15</v>
      </c>
      <c r="N117">
        <f t="shared" si="22"/>
        <v>1.6700660903055577E-12</v>
      </c>
      <c r="O117" s="1">
        <v>7.3708939299999994E-15</v>
      </c>
      <c r="P117" s="1">
        <v>1.8989630799999998E-12</v>
      </c>
      <c r="Q117">
        <f t="shared" si="23"/>
        <v>7.6998043338257776E+16</v>
      </c>
      <c r="R117">
        <f>Q117/[1]Sheet1!$G$10</f>
        <v>0.30799217335303108</v>
      </c>
    </row>
    <row r="118" spans="1:18" x14ac:dyDescent="0.3">
      <c r="A118">
        <f t="shared" si="24"/>
        <v>398107170553.50024</v>
      </c>
      <c r="B118">
        <f t="shared" si="18"/>
        <v>428.385605040813</v>
      </c>
      <c r="C118">
        <f t="shared" si="19"/>
        <v>0.99999727541188277</v>
      </c>
      <c r="D118">
        <f t="shared" si="20"/>
        <v>428.38443786648389</v>
      </c>
      <c r="E118">
        <f t="shared" si="14"/>
        <v>8.5676887573296785</v>
      </c>
      <c r="F118">
        <f t="shared" si="15"/>
        <v>1.9999945508237655E-2</v>
      </c>
      <c r="G118">
        <f t="shared" si="26"/>
        <v>1.0876429239332377E-7</v>
      </c>
      <c r="H118">
        <f t="shared" si="26"/>
        <v>5.978292973154279E-12</v>
      </c>
      <c r="K118">
        <f t="shared" si="25"/>
        <v>4.2423436986077433E-16</v>
      </c>
      <c r="L118">
        <f t="shared" si="25"/>
        <v>7.7181816371387073E-12</v>
      </c>
      <c r="M118">
        <f t="shared" si="21"/>
        <v>2.0518447545550262E-15</v>
      </c>
      <c r="N118">
        <f t="shared" si="22"/>
        <v>1.6700634375967589E-12</v>
      </c>
      <c r="O118" s="1">
        <v>6.5229921100000003E-15</v>
      </c>
      <c r="P118" s="1">
        <v>1.8990889200000001E-12</v>
      </c>
      <c r="Q118">
        <f t="shared" si="23"/>
        <v>9.8309961734743456E+16</v>
      </c>
      <c r="R118">
        <f>Q118/[1]Sheet1!$G$10</f>
        <v>0.39323984693897385</v>
      </c>
    </row>
    <row r="119" spans="1:18" x14ac:dyDescent="0.3">
      <c r="A119">
        <f t="shared" si="24"/>
        <v>501187233627.27606</v>
      </c>
      <c r="B119">
        <f t="shared" si="18"/>
        <v>539.04659882090482</v>
      </c>
      <c r="C119">
        <f t="shared" si="19"/>
        <v>0.99999827925008133</v>
      </c>
      <c r="D119">
        <f t="shared" si="20"/>
        <v>539.04567125651374</v>
      </c>
      <c r="E119">
        <f t="shared" si="14"/>
        <v>10.780913425130276</v>
      </c>
      <c r="F119">
        <f t="shared" si="15"/>
        <v>1.9999965585001628E-2</v>
      </c>
      <c r="G119">
        <f t="shared" si="26"/>
        <v>1.3833334358959007E-7</v>
      </c>
      <c r="H119">
        <f t="shared" si="26"/>
        <v>5.9783049696792396E-12</v>
      </c>
      <c r="K119">
        <f t="shared" si="25"/>
        <v>3.3355335633127131E-16</v>
      </c>
      <c r="L119">
        <f t="shared" si="25"/>
        <v>7.7181661492438711E-12</v>
      </c>
      <c r="M119">
        <f t="shared" si="21"/>
        <v>1.6306194607229711E-15</v>
      </c>
      <c r="N119">
        <f t="shared" si="22"/>
        <v>1.6700617611204013E-12</v>
      </c>
      <c r="O119" s="1">
        <v>5.7841433200000003E-15</v>
      </c>
      <c r="P119" s="1">
        <v>1.8992974899999999E-12</v>
      </c>
      <c r="Q119">
        <f t="shared" si="23"/>
        <v>1.2501595658388419E+17</v>
      </c>
      <c r="R119">
        <f>Q119/[1]Sheet1!$G$10</f>
        <v>0.50006382633553681</v>
      </c>
    </row>
    <row r="120" spans="1:18" x14ac:dyDescent="0.3">
      <c r="A120">
        <f t="shared" si="24"/>
        <v>630957344480.198</v>
      </c>
      <c r="B120">
        <f t="shared" si="18"/>
        <v>678.36053598505862</v>
      </c>
      <c r="C120">
        <f t="shared" si="19"/>
        <v>0.99999891345156411</v>
      </c>
      <c r="D120">
        <f t="shared" si="20"/>
        <v>678.35979891347927</v>
      </c>
      <c r="E120">
        <f t="shared" si="14"/>
        <v>13.567195978269586</v>
      </c>
      <c r="F120">
        <f t="shared" si="15"/>
        <v>1.9999978269031281E-2</v>
      </c>
      <c r="G120">
        <f t="shared" si="26"/>
        <v>1.7557337089048531E-7</v>
      </c>
      <c r="H120">
        <f t="shared" si="26"/>
        <v>5.9783125488082695E-12</v>
      </c>
      <c r="K120">
        <f t="shared" si="25"/>
        <v>2.6280495050479904E-16</v>
      </c>
      <c r="L120">
        <f t="shared" si="25"/>
        <v>7.7181563643795581E-12</v>
      </c>
      <c r="M120">
        <f t="shared" si="21"/>
        <v>1.2957406426164957E-15</v>
      </c>
      <c r="N120">
        <f t="shared" si="22"/>
        <v>1.6700607019636055E-12</v>
      </c>
      <c r="O120" s="1">
        <v>5.1331847700000002E-15</v>
      </c>
      <c r="P120" s="1">
        <v>1.8995555999999999E-12</v>
      </c>
      <c r="Q120">
        <f t="shared" si="23"/>
        <v>1.5871235266722483E+17</v>
      </c>
      <c r="R120">
        <f>Q120/[1]Sheet1!$G$10</f>
        <v>0.63484941066889933</v>
      </c>
    </row>
    <row r="121" spans="1:18" x14ac:dyDescent="0.3">
      <c r="A121">
        <f t="shared" si="24"/>
        <v>794328234724.28748</v>
      </c>
      <c r="B121">
        <f t="shared" si="18"/>
        <v>853.74639169810791</v>
      </c>
      <c r="C121">
        <f t="shared" si="19"/>
        <v>0.99999931401851982</v>
      </c>
      <c r="D121">
        <f t="shared" si="20"/>
        <v>853.74580604389439</v>
      </c>
      <c r="E121">
        <f t="shared" si="14"/>
        <v>17.074916120877887</v>
      </c>
      <c r="F121">
        <f t="shared" si="15"/>
        <v>1.9999986280370398E-2</v>
      </c>
      <c r="G121">
        <f t="shared" si="26"/>
        <v>2.224675669053952E-7</v>
      </c>
      <c r="H121">
        <f t="shared" si="26"/>
        <v>5.9783173358514064E-12</v>
      </c>
      <c r="K121">
        <f t="shared" si="25"/>
        <v>2.0740799069581458E-16</v>
      </c>
      <c r="L121">
        <f t="shared" si="25"/>
        <v>7.7181501841878112E-12</v>
      </c>
      <c r="M121">
        <f t="shared" si="21"/>
        <v>1.0295551152893826E-15</v>
      </c>
      <c r="N121">
        <f t="shared" si="22"/>
        <v>1.6700600329920152E-12</v>
      </c>
      <c r="O121" s="1">
        <v>4.5611022400000003E-15</v>
      </c>
      <c r="P121" s="1">
        <v>1.89964119E-12</v>
      </c>
      <c r="Q121">
        <f t="shared" si="23"/>
        <v>2.0101355343697379E+17</v>
      </c>
      <c r="R121">
        <f>Q121/[1]Sheet1!$G$10</f>
        <v>0.80405421374789521</v>
      </c>
    </row>
    <row r="122" spans="1:18" x14ac:dyDescent="0.3">
      <c r="A122">
        <f>A121*(10^0.1)</f>
        <v>1000000000000.0076</v>
      </c>
      <c r="B122">
        <f t="shared" si="18"/>
        <v>1074.5441023245307</v>
      </c>
      <c r="C122">
        <f t="shared" si="19"/>
        <v>0.99999956696638692</v>
      </c>
      <c r="D122">
        <f t="shared" si="20"/>
        <v>1074.5436370108157</v>
      </c>
      <c r="E122">
        <f t="shared" si="14"/>
        <v>21.490872740216314</v>
      </c>
      <c r="F122">
        <f t="shared" si="15"/>
        <v>1.9999991339327738E-2</v>
      </c>
      <c r="G122">
        <f t="shared" si="26"/>
        <v>2.8151323310122135E-7</v>
      </c>
      <c r="H122">
        <f t="shared" si="26"/>
        <v>5.9783203587496561E-12</v>
      </c>
      <c r="K122">
        <f t="shared" si="25"/>
        <v>1.639054425205084E-16</v>
      </c>
      <c r="L122">
        <f t="shared" si="25"/>
        <v>7.7181462815560886E-12</v>
      </c>
      <c r="M122">
        <f t="shared" si="21"/>
        <v>8.1800155107195636E-16</v>
      </c>
      <c r="N122">
        <f t="shared" si="22"/>
        <v>1.6700596105537091E-12</v>
      </c>
      <c r="O122" s="1">
        <v>4.0522502400000003E-15</v>
      </c>
      <c r="P122" s="1">
        <v>1.900156E-12</v>
      </c>
      <c r="Q122">
        <f t="shared" si="23"/>
        <v>2.5459786813094842E+17</v>
      </c>
      <c r="R122">
        <f>Q122/[1]Sheet1!$G$10</f>
        <v>1.0183914725237937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</vt:vector>
  </HeadingPairs>
  <TitlesOfParts>
    <vt:vector size="8" baseType="lpstr">
      <vt:lpstr>Sheet1</vt:lpstr>
      <vt:lpstr>rlimitsN=500</vt:lpstr>
      <vt:lpstr>Sheet1 (derate 1e6)</vt:lpstr>
      <vt:lpstr>Sheet1 (derate 1e7)</vt:lpstr>
      <vt:lpstr>Sheet1 (derate 1e8)</vt:lpstr>
      <vt:lpstr>rlimitsN=500 (0.02,emasp1.9)</vt:lpstr>
      <vt:lpstr>Chart1</vt:lpstr>
      <vt:lpstr>Chart1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2015-06-05T18:17:20Z</dcterms:created>
  <dcterms:modified xsi:type="dcterms:W3CDTF">2025-07-21T18:21:44Z</dcterms:modified>
</cp:coreProperties>
</file>